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useppina.lovecchio\Desktop\accordi di programma\contratti di sviluppo regionale\regolamento finale\cartella andata in giunta 15_09_2021\avviso pubblico\modulistica contratti di sviluppo\"/>
    </mc:Choice>
  </mc:AlternateContent>
  <xr:revisionPtr revIDLastSave="0" documentId="13_ncr:1_{B229490E-371A-47D2-8595-A71990401076}" xr6:coauthVersionLast="47" xr6:coauthVersionMax="47" xr10:uidLastSave="{00000000-0000-0000-0000-000000000000}"/>
  <bookViews>
    <workbookView xWindow="28680" yWindow="-120" windowWidth="29040" windowHeight="15840" tabRatio="643" xr2:uid="{00000000-000D-0000-FFFF-FFFF00000000}"/>
  </bookViews>
  <sheets>
    <sheet name="Frontespizio" sheetId="32" r:id="rId1"/>
    <sheet name="Sommario" sheetId="33" r:id="rId2"/>
    <sheet name="Iscrizioni" sheetId="2" r:id="rId3"/>
    <sheet name="Stato patrimoniale" sheetId="4" r:id="rId4"/>
    <sheet name="Conto economico" sheetId="5" r:id="rId5"/>
    <sheet name="Elenchi" sheetId="6" state="hidden" r:id="rId6"/>
    <sheet name="DateProgr" sheetId="7" r:id="rId7"/>
    <sheet name="PIP_Tipologia" sheetId="8" r:id="rId8"/>
    <sheet name="PIP_Produzione" sheetId="9" r:id="rId9"/>
    <sheet name="PIP_Spese Amm" sheetId="10" r:id="rId10"/>
    <sheet name="calcolo C C_I" sheetId="13" state="hidden" r:id="rId11"/>
    <sheet name="PInn PRST" sheetId="25" r:id="rId12"/>
    <sheet name="PInn Riep" sheetId="28" r:id="rId13"/>
    <sheet name="Quadro Finanziario" sheetId="24" r:id="rId14"/>
  </sheets>
  <definedNames>
    <definedName name="_xlnm._FilterDatabase" localSheetId="2" hidden="1">Iscrizioni!$B$26:$D$27</definedName>
    <definedName name="_Hlk507322462" localSheetId="0">Frontespizio!$B$36</definedName>
    <definedName name="_Toc201930161" localSheetId="7">PIP_Tipologia!$B$5</definedName>
    <definedName name="_Toc201930193" localSheetId="13">'Quadro Finanziario'!$B$6</definedName>
    <definedName name="_Toc202251288" localSheetId="7">#REF!</definedName>
    <definedName name="Agev">Elenchi!$B$70:$B$71</definedName>
    <definedName name="AP">Elenchi!$B$7:$B$8</definedName>
    <definedName name="_xlnm.Print_Area" localSheetId="4">'Conto economico'!$A$3:$F$38</definedName>
    <definedName name="_xlnm.Print_Area" localSheetId="6">DateProgr!$A$2:$F$25</definedName>
    <definedName name="_xlnm.Print_Area" localSheetId="0">Frontespizio!$A$1:$L$39</definedName>
    <definedName name="_xlnm.Print_Area" localSheetId="2">Iscrizioni!$A$2:$G$41</definedName>
    <definedName name="_xlnm.Print_Area" localSheetId="11">'PInn PRST'!$A$2:$L$77</definedName>
    <definedName name="_xlnm.Print_Area" localSheetId="12">'PInn Riep'!$A$2:$G$42</definedName>
    <definedName name="_xlnm.Print_Area" localSheetId="8">PIP_Produzione!$A$2:$J$31</definedName>
    <definedName name="_xlnm.Print_Area" localSheetId="9">'PIP_Spese Amm'!$A$2:$F$162</definedName>
    <definedName name="_xlnm.Print_Area" localSheetId="7">PIP_Tipologia!$A$2:$I$32</definedName>
    <definedName name="_xlnm.Print_Area" localSheetId="13">'Quadro Finanziario'!$A$2:$G$45</definedName>
    <definedName name="_xlnm.Print_Area" localSheetId="1">Sommario!$B$2:$D$51</definedName>
    <definedName name="_xlnm.Print_Area" localSheetId="3">'Stato patrimoniale'!$A$3:$F$37</definedName>
    <definedName name="Ban">Elenchi!$B$131:$B$132</definedName>
    <definedName name="Cert">Elenchi!$B$90:$B$91</definedName>
    <definedName name="Coll">Elenchi!$B$112:$B$114</definedName>
    <definedName name="Cont">Elenchi!$B$23:$B$24</definedName>
    <definedName name="CS">Elenchi!$D$6:$D$160</definedName>
    <definedName name="CZ">Elenchi!$G$6:$G$85</definedName>
    <definedName name="Dim">Elenchi!$B$28:$B$30</definedName>
    <definedName name="Fas">Elenchi!$B$82:$B$86</definedName>
    <definedName name="Fascia">Elenchi!$B$83:$B$86</definedName>
    <definedName name="Fascia_old">Elenchi!$B$83:$B$86</definedName>
    <definedName name="FG">Elenchi!$B$141:$B$157</definedName>
    <definedName name="KR">Elenchi!$J$6:$J$32</definedName>
    <definedName name="Mod">Elenchi!$B$76:$B$77</definedName>
    <definedName name="OLE_LINK1" localSheetId="7">#REF!</definedName>
    <definedName name="Part">Elenchi!$B$102:$B$108</definedName>
    <definedName name="Prop">Elenchi!$B$55:$B$58</definedName>
    <definedName name="Prov">Elenchi!$B$13:$B$17</definedName>
    <definedName name="PSI">Elenchi!$B$136:$B$137</definedName>
    <definedName name="REGGIO">Elenchi!$M$6:$M$102</definedName>
    <definedName name="Serv">Elenchi!$S$6:$S$43</definedName>
    <definedName name="Sett">Elenchi!$B$63:$B$65</definedName>
    <definedName name="Sex">Elenchi!$B$125:$B$126</definedName>
    <definedName name="SF">Elenchi!$B$96:$B$97</definedName>
    <definedName name="Si">Elenchi!$B$34:$B$35</definedName>
    <definedName name="Sit">Elenchi!$B$40:$B$42</definedName>
    <definedName name="Spec">Elenchi!$B$119:$B$120</definedName>
    <definedName name="Tip">Elenchi!$B$47:$B$52</definedName>
    <definedName name="_xlnm.Print_Titles" localSheetId="9">'PIP_Spese Amm'!$7:$7</definedName>
    <definedName name="VV">Elenchi!$P$6:$P$55</definedName>
    <definedName name="Z_49FD068E_9897_4663_A1FB_2C6D01237F7D_.wvu.PrintTitles" localSheetId="9" hidden="1">'PIP_Spese Amm'!$7:$7</definedName>
  </definedNames>
  <calcPr calcId="191029"/>
  <customWorkbookViews>
    <customWorkbookView name="g - Visualizzazione personale" guid="{49FD068E-9897-4663-A1FB-2C6D01237F7D}" mergeInterval="0" personalView="1" maximized="1" windowWidth="1020" windowHeight="594" tabRatio="772" activeSheetId="17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4" l="1"/>
  <c r="F38" i="24"/>
  <c r="I22" i="25" l="1"/>
  <c r="I21" i="25"/>
  <c r="I20" i="25"/>
  <c r="I19" i="25"/>
  <c r="I23" i="25"/>
  <c r="I24" i="25"/>
  <c r="I25" i="25"/>
  <c r="I49" i="25" s="1"/>
  <c r="I26" i="25"/>
  <c r="I27" i="25"/>
  <c r="H28" i="25"/>
  <c r="I31" i="25"/>
  <c r="I32" i="25"/>
  <c r="I33" i="25"/>
  <c r="I34" i="25"/>
  <c r="I35" i="25"/>
  <c r="I47" i="25" s="1"/>
  <c r="I36" i="25"/>
  <c r="I37" i="25"/>
  <c r="I38" i="25"/>
  <c r="I39" i="25"/>
  <c r="I51" i="25" s="1"/>
  <c r="H40" i="25"/>
  <c r="H43" i="25"/>
  <c r="H44" i="25"/>
  <c r="H45" i="25"/>
  <c r="H46" i="25"/>
  <c r="H47" i="25"/>
  <c r="H48" i="25"/>
  <c r="I48" i="25"/>
  <c r="H49" i="25"/>
  <c r="H50" i="25"/>
  <c r="I50" i="25"/>
  <c r="H51" i="25"/>
  <c r="I43" i="25" l="1"/>
  <c r="I44" i="25"/>
  <c r="I45" i="25"/>
  <c r="I46" i="25"/>
  <c r="H52" i="25"/>
  <c r="B2" i="33"/>
  <c r="E29" i="5" l="1"/>
  <c r="D29" i="5"/>
  <c r="D24" i="5"/>
  <c r="D14" i="5"/>
  <c r="E24" i="5"/>
  <c r="E14" i="4"/>
  <c r="E19" i="4" s="1"/>
  <c r="D14" i="4"/>
  <c r="D19" i="4" s="1"/>
  <c r="D43" i="25"/>
  <c r="E43" i="25"/>
  <c r="F43" i="25"/>
  <c r="G43" i="25"/>
  <c r="D44" i="25"/>
  <c r="E44" i="25"/>
  <c r="F44" i="25"/>
  <c r="G44" i="25"/>
  <c r="D45" i="25"/>
  <c r="E45" i="25"/>
  <c r="F45" i="25"/>
  <c r="G45" i="25"/>
  <c r="D46" i="25"/>
  <c r="E46" i="25"/>
  <c r="F46" i="25"/>
  <c r="G46" i="25"/>
  <c r="D47" i="25"/>
  <c r="E47" i="25"/>
  <c r="F47" i="25"/>
  <c r="G47" i="25"/>
  <c r="D48" i="25"/>
  <c r="E48" i="25"/>
  <c r="F48" i="25"/>
  <c r="G48" i="25"/>
  <c r="D49" i="25"/>
  <c r="E49" i="25"/>
  <c r="F49" i="25"/>
  <c r="G49" i="25"/>
  <c r="D50" i="25"/>
  <c r="E50" i="25"/>
  <c r="F50" i="25"/>
  <c r="G50" i="25"/>
  <c r="D51" i="25"/>
  <c r="E51" i="25"/>
  <c r="F51" i="25"/>
  <c r="G51" i="25"/>
  <c r="D40" i="25"/>
  <c r="D21" i="28" s="1"/>
  <c r="G40" i="25"/>
  <c r="D24" i="28" s="1"/>
  <c r="F40" i="25"/>
  <c r="D23" i="28" s="1"/>
  <c r="E40" i="25"/>
  <c r="D22" i="28" s="1"/>
  <c r="E28" i="25"/>
  <c r="F28" i="25"/>
  <c r="D16" i="28" s="1"/>
  <c r="G28" i="25"/>
  <c r="D17" i="28" s="1"/>
  <c r="D18" i="28"/>
  <c r="D28" i="25"/>
  <c r="C29" i="28"/>
  <c r="C30" i="28"/>
  <c r="C31" i="28"/>
  <c r="C32" i="28"/>
  <c r="C28" i="28"/>
  <c r="B22" i="28"/>
  <c r="B29" i="28" s="1"/>
  <c r="B23" i="28"/>
  <c r="B30" i="28" s="1"/>
  <c r="B24" i="28"/>
  <c r="B31" i="28" s="1"/>
  <c r="B25" i="28"/>
  <c r="B32" i="28" s="1"/>
  <c r="B21" i="28"/>
  <c r="B28" i="28"/>
  <c r="C22" i="28"/>
  <c r="C23" i="28"/>
  <c r="C24" i="28"/>
  <c r="C25" i="28"/>
  <c r="C21" i="28"/>
  <c r="G52" i="25"/>
  <c r="B3" i="24"/>
  <c r="B3" i="28"/>
  <c r="B3" i="25"/>
  <c r="B3" i="10"/>
  <c r="B3" i="9"/>
  <c r="B3" i="8"/>
  <c r="B3" i="7"/>
  <c r="B3" i="5"/>
  <c r="B3" i="4"/>
  <c r="B3" i="2"/>
  <c r="C17" i="10"/>
  <c r="C23" i="10"/>
  <c r="C42" i="10"/>
  <c r="C52" i="10"/>
  <c r="C64" i="10"/>
  <c r="C75" i="10"/>
  <c r="C82" i="10"/>
  <c r="C105" i="10"/>
  <c r="C122" i="10"/>
  <c r="C137" i="10"/>
  <c r="C149" i="10"/>
  <c r="C156" i="10"/>
  <c r="A1" i="6"/>
  <c r="D32" i="4"/>
  <c r="F40" i="24"/>
  <c r="F16" i="24"/>
  <c r="F18" i="24"/>
  <c r="F19" i="24"/>
  <c r="F20" i="24"/>
  <c r="F23" i="24"/>
  <c r="F24" i="24"/>
  <c r="F25" i="24"/>
  <c r="F28" i="24"/>
  <c r="F29" i="24"/>
  <c r="F30" i="24"/>
  <c r="F33" i="24"/>
  <c r="F34" i="24"/>
  <c r="F35" i="24"/>
  <c r="E21" i="24"/>
  <c r="E26" i="24"/>
  <c r="E31" i="24"/>
  <c r="E36" i="24"/>
  <c r="D21" i="24"/>
  <c r="D26" i="24"/>
  <c r="D31" i="24"/>
  <c r="D36" i="24"/>
  <c r="C21" i="24"/>
  <c r="C26" i="24"/>
  <c r="C31" i="24"/>
  <c r="C36" i="24"/>
  <c r="D13" i="24"/>
  <c r="E13" i="24"/>
  <c r="C13" i="24"/>
  <c r="F9" i="24"/>
  <c r="F10" i="24"/>
  <c r="F11" i="24"/>
  <c r="F12" i="24"/>
  <c r="F8" i="24"/>
  <c r="K12" i="13"/>
  <c r="I5" i="13"/>
  <c r="I1" i="13"/>
  <c r="I3" i="13"/>
  <c r="H19" i="13" s="1"/>
  <c r="C14" i="28"/>
  <c r="C15" i="28"/>
  <c r="C16" i="28"/>
  <c r="C17" i="28"/>
  <c r="C18" i="28"/>
  <c r="D17" i="10"/>
  <c r="D23" i="10"/>
  <c r="D42" i="10"/>
  <c r="D52" i="10"/>
  <c r="D64" i="10"/>
  <c r="D75" i="10"/>
  <c r="D82" i="10"/>
  <c r="D105" i="10"/>
  <c r="D122" i="10"/>
  <c r="D137" i="10"/>
  <c r="D149" i="10"/>
  <c r="D156" i="10"/>
  <c r="E9" i="10"/>
  <c r="E10" i="10"/>
  <c r="E11" i="10"/>
  <c r="E12" i="10"/>
  <c r="E13" i="10"/>
  <c r="E14" i="10"/>
  <c r="E15" i="10"/>
  <c r="E16" i="10"/>
  <c r="E19" i="10"/>
  <c r="E20" i="10"/>
  <c r="E21" i="10"/>
  <c r="E22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4" i="10"/>
  <c r="E55" i="10"/>
  <c r="E56" i="10"/>
  <c r="E57" i="10"/>
  <c r="E58" i="10"/>
  <c r="E59" i="10"/>
  <c r="E60" i="10"/>
  <c r="E61" i="10"/>
  <c r="E62" i="10"/>
  <c r="E63" i="10"/>
  <c r="E66" i="10"/>
  <c r="E67" i="10"/>
  <c r="E68" i="10"/>
  <c r="E69" i="10"/>
  <c r="E70" i="10"/>
  <c r="E71" i="10"/>
  <c r="E72" i="10"/>
  <c r="E73" i="10"/>
  <c r="E74" i="10"/>
  <c r="E77" i="10"/>
  <c r="E78" i="10"/>
  <c r="E79" i="10"/>
  <c r="E80" i="10"/>
  <c r="E81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9" i="10"/>
  <c r="E140" i="10"/>
  <c r="E141" i="10"/>
  <c r="E142" i="10"/>
  <c r="E143" i="10"/>
  <c r="E144" i="10"/>
  <c r="E145" i="10"/>
  <c r="E146" i="10"/>
  <c r="E147" i="10"/>
  <c r="E148" i="10"/>
  <c r="E151" i="10"/>
  <c r="E152" i="10"/>
  <c r="E153" i="10"/>
  <c r="E154" i="10"/>
  <c r="E155" i="10"/>
  <c r="C3" i="13"/>
  <c r="C5" i="13"/>
  <c r="E12" i="13"/>
  <c r="B16" i="13"/>
  <c r="D16" i="13" s="1"/>
  <c r="E16" i="13" s="1"/>
  <c r="B18" i="13"/>
  <c r="C18" i="13" s="1"/>
  <c r="B22" i="13"/>
  <c r="D22" i="13" s="1"/>
  <c r="E22" i="13" s="1"/>
  <c r="B24" i="13"/>
  <c r="C24" i="13" s="1"/>
  <c r="B26" i="13"/>
  <c r="C26" i="13" s="1"/>
  <c r="B30" i="13"/>
  <c r="D30" i="13" s="1"/>
  <c r="E30" i="13" s="1"/>
  <c r="B32" i="13"/>
  <c r="D32" i="13" s="1"/>
  <c r="E32" i="13" s="1"/>
  <c r="G13" i="13"/>
  <c r="G15" i="13"/>
  <c r="G16" i="13"/>
  <c r="A19" i="13"/>
  <c r="A20" i="13"/>
  <c r="A21" i="13"/>
  <c r="A23" i="13"/>
  <c r="G24" i="13"/>
  <c r="A26" i="13"/>
  <c r="G27" i="13"/>
  <c r="A29" i="13"/>
  <c r="A30" i="13"/>
  <c r="G31" i="13"/>
  <c r="F9" i="9"/>
  <c r="I9" i="9"/>
  <c r="F10" i="9"/>
  <c r="I10" i="9"/>
  <c r="F11" i="9"/>
  <c r="I11" i="9"/>
  <c r="F12" i="9"/>
  <c r="I12" i="9"/>
  <c r="F13" i="9"/>
  <c r="I13" i="9"/>
  <c r="F14" i="9"/>
  <c r="I14" i="9"/>
  <c r="F15" i="9"/>
  <c r="I15" i="9"/>
  <c r="F16" i="9"/>
  <c r="I16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E14" i="5"/>
  <c r="E25" i="5" s="1"/>
  <c r="D32" i="5"/>
  <c r="E32" i="5"/>
  <c r="D12" i="4"/>
  <c r="E12" i="4"/>
  <c r="D27" i="4"/>
  <c r="D34" i="4" s="1"/>
  <c r="E27" i="4"/>
  <c r="E32" i="4"/>
  <c r="C22" i="13" l="1"/>
  <c r="F13" i="24"/>
  <c r="E52" i="25"/>
  <c r="D25" i="5"/>
  <c r="D34" i="5" s="1"/>
  <c r="D36" i="5" s="1"/>
  <c r="F21" i="24"/>
  <c r="E82" i="10"/>
  <c r="B13" i="13"/>
  <c r="D13" i="13" s="1"/>
  <c r="E13" i="13" s="1"/>
  <c r="A32" i="13"/>
  <c r="G29" i="13"/>
  <c r="A28" i="13"/>
  <c r="G26" i="13"/>
  <c r="G25" i="13"/>
  <c r="A24" i="13"/>
  <c r="G22" i="13"/>
  <c r="A22" i="13"/>
  <c r="G20" i="13"/>
  <c r="G18" i="13"/>
  <c r="A17" i="13"/>
  <c r="A16" i="13"/>
  <c r="A14" i="13"/>
  <c r="A13" i="13"/>
  <c r="B31" i="13"/>
  <c r="B27" i="13"/>
  <c r="B25" i="13"/>
  <c r="D25" i="13" s="1"/>
  <c r="E25" i="13" s="1"/>
  <c r="B23" i="13"/>
  <c r="C23" i="13" s="1"/>
  <c r="B19" i="13"/>
  <c r="B17" i="13"/>
  <c r="B15" i="13"/>
  <c r="D15" i="13" s="1"/>
  <c r="E15" i="13" s="1"/>
  <c r="H28" i="13"/>
  <c r="I28" i="13" s="1"/>
  <c r="D14" i="28"/>
  <c r="D28" i="28" s="1"/>
  <c r="I28" i="25"/>
  <c r="I40" i="25"/>
  <c r="F52" i="25"/>
  <c r="D15" i="28"/>
  <c r="D29" i="28" s="1"/>
  <c r="C32" i="13"/>
  <c r="C30" i="13"/>
  <c r="F26" i="24"/>
  <c r="D30" i="28"/>
  <c r="E105" i="10"/>
  <c r="E34" i="4"/>
  <c r="D26" i="13"/>
  <c r="E26" i="13" s="1"/>
  <c r="D24" i="13"/>
  <c r="E24" i="13" s="1"/>
  <c r="E64" i="10"/>
  <c r="E42" i="10"/>
  <c r="D83" i="10"/>
  <c r="D158" i="10" s="1"/>
  <c r="H29" i="13"/>
  <c r="I29" i="13" s="1"/>
  <c r="H26" i="13"/>
  <c r="I26" i="13" s="1"/>
  <c r="H16" i="13"/>
  <c r="I6" i="13"/>
  <c r="C41" i="24"/>
  <c r="C83" i="10"/>
  <c r="D21" i="4"/>
  <c r="C157" i="10"/>
  <c r="E41" i="24"/>
  <c r="D157" i="10"/>
  <c r="A31" i="13"/>
  <c r="A27" i="13"/>
  <c r="G23" i="13"/>
  <c r="G21" i="13"/>
  <c r="G19" i="13"/>
  <c r="A18" i="13"/>
  <c r="A15" i="13"/>
  <c r="B29" i="13"/>
  <c r="B21" i="13"/>
  <c r="B14" i="13"/>
  <c r="D14" i="13" s="1"/>
  <c r="E14" i="13" s="1"/>
  <c r="E122" i="10"/>
  <c r="E17" i="10"/>
  <c r="H21" i="13"/>
  <c r="I21" i="13" s="1"/>
  <c r="D25" i="28"/>
  <c r="D26" i="28" s="1"/>
  <c r="C6" i="13"/>
  <c r="D18" i="13"/>
  <c r="E18" i="13" s="1"/>
  <c r="H22" i="13"/>
  <c r="I22" i="13" s="1"/>
  <c r="D31" i="28"/>
  <c r="G32" i="13"/>
  <c r="G30" i="13"/>
  <c r="G28" i="13"/>
  <c r="A25" i="13"/>
  <c r="D23" i="13"/>
  <c r="E23" i="13" s="1"/>
  <c r="G17" i="13"/>
  <c r="G14" i="13"/>
  <c r="B28" i="13"/>
  <c r="B20" i="13"/>
  <c r="E149" i="10"/>
  <c r="E137" i="10"/>
  <c r="E23" i="10"/>
  <c r="H32" i="13"/>
  <c r="H20" i="13"/>
  <c r="D41" i="24"/>
  <c r="E52" i="10"/>
  <c r="E34" i="5"/>
  <c r="E36" i="5" s="1"/>
  <c r="E156" i="10"/>
  <c r="E75" i="10"/>
  <c r="H30" i="13"/>
  <c r="I30" i="13" s="1"/>
  <c r="H18" i="13"/>
  <c r="H24" i="13"/>
  <c r="H14" i="13"/>
  <c r="F31" i="24"/>
  <c r="D52" i="25"/>
  <c r="I19" i="13"/>
  <c r="J19" i="13"/>
  <c r="K19" i="13" s="1"/>
  <c r="D32" i="28"/>
  <c r="E21" i="4"/>
  <c r="H25" i="13"/>
  <c r="H17" i="13"/>
  <c r="H15" i="13"/>
  <c r="H13" i="13"/>
  <c r="C16" i="13"/>
  <c r="C14" i="13"/>
  <c r="H31" i="13"/>
  <c r="H23" i="13"/>
  <c r="D19" i="28"/>
  <c r="H27" i="13"/>
  <c r="C25" i="13" l="1"/>
  <c r="C15" i="13"/>
  <c r="C158" i="10"/>
  <c r="F41" i="24"/>
  <c r="E83" i="10"/>
  <c r="C13" i="13"/>
  <c r="J28" i="13"/>
  <c r="K28" i="13" s="1"/>
  <c r="C17" i="13"/>
  <c r="D17" i="13"/>
  <c r="E17" i="13" s="1"/>
  <c r="D27" i="13"/>
  <c r="E27" i="13" s="1"/>
  <c r="C27" i="13"/>
  <c r="D19" i="13"/>
  <c r="E19" i="13" s="1"/>
  <c r="C19" i="13"/>
  <c r="C31" i="13"/>
  <c r="D31" i="13"/>
  <c r="E31" i="13" s="1"/>
  <c r="I52" i="25"/>
  <c r="J21" i="13"/>
  <c r="K21" i="13" s="1"/>
  <c r="C7" i="13"/>
  <c r="C8" i="13" s="1"/>
  <c r="J26" i="13"/>
  <c r="K26" i="13" s="1"/>
  <c r="J30" i="13"/>
  <c r="K30" i="13" s="1"/>
  <c r="I16" i="13"/>
  <c r="J16" i="13"/>
  <c r="K16" i="13" s="1"/>
  <c r="J29" i="13"/>
  <c r="K29" i="13" s="1"/>
  <c r="E157" i="10"/>
  <c r="E158" i="10" s="1"/>
  <c r="C21" i="13"/>
  <c r="D21" i="13"/>
  <c r="E21" i="13" s="1"/>
  <c r="D28" i="13"/>
  <c r="E28" i="13" s="1"/>
  <c r="C28" i="13"/>
  <c r="C29" i="13"/>
  <c r="D29" i="13"/>
  <c r="E29" i="13" s="1"/>
  <c r="I14" i="13"/>
  <c r="J14" i="13"/>
  <c r="K14" i="13" s="1"/>
  <c r="I20" i="13"/>
  <c r="J20" i="13"/>
  <c r="K20" i="13" s="1"/>
  <c r="J32" i="13"/>
  <c r="K32" i="13" s="1"/>
  <c r="I32" i="13"/>
  <c r="I18" i="13"/>
  <c r="J18" i="13"/>
  <c r="K18" i="13" s="1"/>
  <c r="J24" i="13"/>
  <c r="K24" i="13" s="1"/>
  <c r="I24" i="13"/>
  <c r="D33" i="28"/>
  <c r="J22" i="13"/>
  <c r="K22" i="13" s="1"/>
  <c r="C20" i="13"/>
  <c r="D20" i="13"/>
  <c r="E20" i="13" s="1"/>
  <c r="J27" i="13"/>
  <c r="K27" i="13" s="1"/>
  <c r="I27" i="13"/>
  <c r="E18" i="28"/>
  <c r="F18" i="28" s="1"/>
  <c r="E15" i="28"/>
  <c r="F15" i="28" s="1"/>
  <c r="E17" i="28"/>
  <c r="F17" i="28" s="1"/>
  <c r="E14" i="28"/>
  <c r="F14" i="28" s="1"/>
  <c r="E23" i="28"/>
  <c r="F23" i="28" s="1"/>
  <c r="E22" i="28"/>
  <c r="F22" i="28" s="1"/>
  <c r="E16" i="28"/>
  <c r="F16" i="28" s="1"/>
  <c r="E21" i="28"/>
  <c r="F21" i="28" s="1"/>
  <c r="E25" i="28"/>
  <c r="F25" i="28" s="1"/>
  <c r="E24" i="28"/>
  <c r="F24" i="28" s="1"/>
  <c r="I31" i="13"/>
  <c r="J31" i="13"/>
  <c r="K31" i="13" s="1"/>
  <c r="I13" i="13"/>
  <c r="J13" i="13"/>
  <c r="K13" i="13" s="1"/>
  <c r="I7" i="13"/>
  <c r="I8" i="13" s="1"/>
  <c r="I23" i="13"/>
  <c r="J23" i="13"/>
  <c r="K23" i="13" s="1"/>
  <c r="I15" i="13"/>
  <c r="J15" i="13"/>
  <c r="K15" i="13" s="1"/>
  <c r="J17" i="13"/>
  <c r="K17" i="13" s="1"/>
  <c r="I17" i="13"/>
  <c r="J25" i="13"/>
  <c r="K25" i="13" s="1"/>
  <c r="I25" i="13"/>
  <c r="D35" i="28" l="1"/>
  <c r="F32" i="28"/>
  <c r="E32" i="28" s="1"/>
  <c r="F30" i="28"/>
  <c r="E30" i="28" s="1"/>
  <c r="F29" i="28"/>
  <c r="E29" i="28" s="1"/>
  <c r="F31" i="28"/>
  <c r="E31" i="28" s="1"/>
  <c r="F26" i="28"/>
  <c r="F19" i="28"/>
  <c r="F28" i="28"/>
  <c r="E28" i="28" s="1"/>
  <c r="F33" i="28" l="1"/>
  <c r="F35" i="28" s="1"/>
</calcChain>
</file>

<file path=xl/sharedStrings.xml><?xml version="1.0" encoding="utf-8"?>
<sst xmlns="http://schemas.openxmlformats.org/spreadsheetml/2006/main" count="1491" uniqueCount="899">
  <si>
    <t>Specifica/Generale</t>
  </si>
  <si>
    <t>Specifica</t>
  </si>
  <si>
    <t>Generale</t>
  </si>
  <si>
    <t>Progettazione, implementazione e certificazione del sistema di gestione ambientale secondo le norme UNI EN ISO 14000 o regolamento EMAS</t>
  </si>
  <si>
    <t xml:space="preserve">Progettazione, dimensionamento e organizzazione di sistemi informativi aziendali </t>
  </si>
  <si>
    <t xml:space="preserve">Analisi dei costi e preventivazione commesse </t>
  </si>
  <si>
    <t xml:space="preserve">Progettazione e implementazione di un sistema di contabilità industriale </t>
  </si>
  <si>
    <t xml:space="preserve">Progettazione e implementazione del sistema di controllo di gestione </t>
  </si>
  <si>
    <t xml:space="preserve">Check-up tecnologico (technology assessment) </t>
  </si>
  <si>
    <t xml:space="preserve">Creazione e disegno industriale </t>
  </si>
  <si>
    <t xml:space="preserve">Sperimentazione </t>
  </si>
  <si>
    <t>Ricerca e sviluppo</t>
  </si>
  <si>
    <t xml:space="preserve">Adeguamento ai sistemi di rating bancari ed ai modelli di pricing del debito </t>
  </si>
  <si>
    <t>Analisi e pianificazione dei flussi di cassa</t>
  </si>
  <si>
    <t xml:space="preserve">Piano industriale in ipotesi di fusioni, acquisizioni, quotazione, ingresso di nuovi investitori </t>
  </si>
  <si>
    <t>Interventi di ottimizzazione della struttura finanziaria</t>
  </si>
  <si>
    <t>Fino a 0,5 Mln €</t>
  </si>
  <si>
    <t>Da 0,5 Mln € a 1,5 Mln €</t>
  </si>
  <si>
    <t>Da 1,5 Mln € a 2,5 Mln €</t>
  </si>
  <si>
    <t>Oltre 2,5 Mln €</t>
  </si>
  <si>
    <t>Nessuna</t>
  </si>
  <si>
    <t>Certificazione</t>
  </si>
  <si>
    <t>Registrazione EMAS</t>
  </si>
  <si>
    <t>Certificazione ECOLABEL</t>
  </si>
  <si>
    <t>ATTIVO</t>
  </si>
  <si>
    <t>Penultimo Consuntivo</t>
  </si>
  <si>
    <t>Ultimo Consuntivo</t>
  </si>
  <si>
    <t>A</t>
  </si>
  <si>
    <t>Crediti verso soci per versamenti ancora dovuti</t>
  </si>
  <si>
    <t>B</t>
  </si>
  <si>
    <t>B.1</t>
  </si>
  <si>
    <t>Immobilizzazioni immateriali</t>
  </si>
  <si>
    <t>B.2</t>
  </si>
  <si>
    <t>Immobilizzazioni materiali</t>
  </si>
  <si>
    <t>B.3</t>
  </si>
  <si>
    <t>Immobilizzazioni finanziarie</t>
  </si>
  <si>
    <t>C</t>
  </si>
  <si>
    <t>C.1</t>
  </si>
  <si>
    <t>Rimanenze</t>
  </si>
  <si>
    <t>C.2</t>
  </si>
  <si>
    <t>Crediti</t>
  </si>
  <si>
    <t>Crediti esigibili oltre l’esercizio successivo</t>
  </si>
  <si>
    <t>Crediti esigibili entro l’esercizio successivo</t>
  </si>
  <si>
    <t>C.3</t>
  </si>
  <si>
    <t>Attività finanziarie che non costituiscono immobilizzazioni</t>
  </si>
  <si>
    <t>Disponibilità liquide</t>
  </si>
  <si>
    <t>D</t>
  </si>
  <si>
    <t>Ratei e risconti attivi</t>
  </si>
  <si>
    <t>TOTALE ATTIVO</t>
  </si>
  <si>
    <t>PASSIVO</t>
  </si>
  <si>
    <t>A.1</t>
  </si>
  <si>
    <t>Capitale sociale</t>
  </si>
  <si>
    <t>Riserve</t>
  </si>
  <si>
    <t>Utili (perdite) portati a nuovo</t>
  </si>
  <si>
    <t>Utili (perdite) dell’esercizio</t>
  </si>
  <si>
    <t>Fondi per rischi e oneri</t>
  </si>
  <si>
    <t>Trattamento di fine rapporto di lavoro subordinato</t>
  </si>
  <si>
    <t>D.1</t>
  </si>
  <si>
    <t>Debiti esigibili oltre l’esercizio successivo</t>
  </si>
  <si>
    <t>D.2</t>
  </si>
  <si>
    <t>Debiti esigibili entro l’esercizio successivo</t>
  </si>
  <si>
    <t>E</t>
  </si>
  <si>
    <t>Ratei e risconti passivi</t>
  </si>
  <si>
    <t>TOTALE PASSIVO</t>
  </si>
  <si>
    <t>Descrizione delle voci</t>
  </si>
  <si>
    <t>Ricavi delle vendite e delle prestazioni</t>
  </si>
  <si>
    <t>Variazione delle rimanenze di prodotti in corso di lavorazione, semilavorati e finiti</t>
  </si>
  <si>
    <t>Variazione dei lavori in corso su ordinazione</t>
  </si>
  <si>
    <t>Incrementi di immobilizzazioni per lavori interni</t>
  </si>
  <si>
    <t>Altri ricavi e proventi</t>
  </si>
  <si>
    <t>Materie prime, sussidiarie, di consumo e merci</t>
  </si>
  <si>
    <t>Servizi</t>
  </si>
  <si>
    <t>Godimento di beni di terzi</t>
  </si>
  <si>
    <t>Personale</t>
  </si>
  <si>
    <t>Ammortamenti e svalutazioni</t>
  </si>
  <si>
    <t>Variazione delle rimanenze di materie prime, sussidiarie, di consumo e merci</t>
  </si>
  <si>
    <t>Accantonamenti per rischi</t>
  </si>
  <si>
    <t>Altri accantonamenti</t>
  </si>
  <si>
    <t>Oneri diversi di gestione</t>
  </si>
  <si>
    <t>Risultato della gestione caratteristica (A - B)</t>
  </si>
  <si>
    <t>Proventi da partecipazioni</t>
  </si>
  <si>
    <t>Altri proventi finanziari</t>
  </si>
  <si>
    <t>Interessi e altri oneri finanziari</t>
  </si>
  <si>
    <t>Rivalutazioni</t>
  </si>
  <si>
    <t>Svalutazioni</t>
  </si>
  <si>
    <t>Proventi e oneri straordinari</t>
  </si>
  <si>
    <t>Risultato prima delle imposte (A – B + C + D + E)</t>
  </si>
  <si>
    <t>Imposte sul reddito d’esercizio</t>
  </si>
  <si>
    <t>Utile (perdita) dell’esercizio</t>
  </si>
  <si>
    <t>A.2</t>
  </si>
  <si>
    <t>A.3</t>
  </si>
  <si>
    <t>A.4</t>
  </si>
  <si>
    <t>A.5</t>
  </si>
  <si>
    <t>B.4</t>
  </si>
  <si>
    <t>B.5</t>
  </si>
  <si>
    <t>B.6</t>
  </si>
  <si>
    <t>B.7</t>
  </si>
  <si>
    <t>B.8</t>
  </si>
  <si>
    <t>B.9</t>
  </si>
  <si>
    <t>Spese dirette</t>
  </si>
  <si>
    <t>Spese leasing</t>
  </si>
  <si>
    <t>Totale</t>
  </si>
  <si>
    <t>PROGETTAZIONE E STUDI</t>
  </si>
  <si>
    <t>Progettazioni</t>
  </si>
  <si>
    <t>Direzione lavori</t>
  </si>
  <si>
    <t>Studi di fattibilità</t>
  </si>
  <si>
    <t>Valutazione impatto ambientale</t>
  </si>
  <si>
    <t>Collaudi di legge</t>
  </si>
  <si>
    <t>Oneri di concessione edilizia</t>
  </si>
  <si>
    <t>Costi di certificazione capitalizzabili</t>
  </si>
  <si>
    <t>Altro</t>
  </si>
  <si>
    <t>Totale PROGETTAZIONE E STUDI</t>
  </si>
  <si>
    <t>SUOLO AZIENDALE</t>
  </si>
  <si>
    <t>Suolo aziendale</t>
  </si>
  <si>
    <t>Sistemazione suolo</t>
  </si>
  <si>
    <t>Indagini geognostiche</t>
  </si>
  <si>
    <t>Totale SUOLO AZIENDALE</t>
  </si>
  <si>
    <t>OPERE MURARIE ED ASSIMILABILI</t>
  </si>
  <si>
    <t>Capannoni e fabbricati industriali</t>
  </si>
  <si>
    <t>Totale Capannoni e fabbricati industriali</t>
  </si>
  <si>
    <t>Fabbricati civili</t>
  </si>
  <si>
    <t>Totale Fabbricati civili</t>
  </si>
  <si>
    <t>Impianti generali relativi ad allacciamenti alle reti esterne</t>
  </si>
  <si>
    <t>Riscaldamento</t>
  </si>
  <si>
    <t>Condizionamento</t>
  </si>
  <si>
    <t>Idrico</t>
  </si>
  <si>
    <t>Elettrico</t>
  </si>
  <si>
    <t>Fognario</t>
  </si>
  <si>
    <t>Gas combustibile (Metano,…)</t>
  </si>
  <si>
    <t>Aria compressa</t>
  </si>
  <si>
    <t>Telefonico</t>
  </si>
  <si>
    <t>Altri impianti generali (antincendio,  ecc.)</t>
  </si>
  <si>
    <t>Totale Impianti generali relativi ad allacciamenti alle reti esterne</t>
  </si>
  <si>
    <t>Strade, piazzali, recinzioni, ferrovie</t>
  </si>
  <si>
    <t>Strade</t>
  </si>
  <si>
    <t>Piazzali</t>
  </si>
  <si>
    <t>Recinzioni</t>
  </si>
  <si>
    <t>Allacciamenti ferroviari</t>
  </si>
  <si>
    <t>Tettoie</t>
  </si>
  <si>
    <t>Cabine metano, elettriche, ecc.</t>
  </si>
  <si>
    <t>Basamenti per macchinari e impianti</t>
  </si>
  <si>
    <t>Totale Strade, piazzali, recinzioni, ferrovie</t>
  </si>
  <si>
    <t>Opere varie</t>
  </si>
  <si>
    <t>Totale Opere varie</t>
  </si>
  <si>
    <t>Totale OPERE MURARIE ED ASSIMILABILI</t>
  </si>
  <si>
    <t>MACCHINARI, IMPIANTI E ATTREZZATURE</t>
  </si>
  <si>
    <t>Macchinari</t>
  </si>
  <si>
    <t>Totale Macchinari</t>
  </si>
  <si>
    <t>Impianti</t>
  </si>
  <si>
    <t>Totale Impianti</t>
  </si>
  <si>
    <t>Attrezzature</t>
  </si>
  <si>
    <t>Totale Attrezzature</t>
  </si>
  <si>
    <t>Software e brevetti</t>
  </si>
  <si>
    <t>i)</t>
  </si>
  <si>
    <t>Spese per strumentazione e attrezzature</t>
  </si>
  <si>
    <t>Totale Software e brevetti</t>
  </si>
  <si>
    <t>Mezzi mobili</t>
  </si>
  <si>
    <t>Totale Mezzi mobili</t>
  </si>
  <si>
    <t>Totale MACCHINARI, IMPIANTI E ATTREZZATURE</t>
  </si>
  <si>
    <t>Totale INVESTIMENTO</t>
  </si>
  <si>
    <t>Fabbisogni</t>
  </si>
  <si>
    <t>Investimenti Non Agevolabili</t>
  </si>
  <si>
    <t>Canoni Leasing</t>
  </si>
  <si>
    <t>TOTALE FABBISOGNI</t>
  </si>
  <si>
    <t>Fonti di copertura</t>
  </si>
  <si>
    <t>Eccedenza fonti anno precedente</t>
  </si>
  <si>
    <t>Apporto mezzi propri</t>
  </si>
  <si>
    <t>Servizi reali</t>
  </si>
  <si>
    <t>Contributo in conto capitale richiesti per</t>
  </si>
  <si>
    <t>Finanziamenti a m/l termine</t>
  </si>
  <si>
    <t>Finanziamenti a breve termine</t>
  </si>
  <si>
    <t>TOTALE FONTI</t>
  </si>
  <si>
    <t>Denominazione</t>
  </si>
  <si>
    <t>Forma Giuridica</t>
  </si>
  <si>
    <t>Via / Piazza</t>
  </si>
  <si>
    <t>N° civ.</t>
  </si>
  <si>
    <t>CAP</t>
  </si>
  <si>
    <t>Comune</t>
  </si>
  <si>
    <t>Provincia</t>
  </si>
  <si>
    <t>Telefono</t>
  </si>
  <si>
    <t>Telefax</t>
  </si>
  <si>
    <t>Sesso</t>
  </si>
  <si>
    <t>CCIAA di</t>
  </si>
  <si>
    <t>n</t>
  </si>
  <si>
    <t>Registro Imprese di</t>
  </si>
  <si>
    <t>Inps di</t>
  </si>
  <si>
    <t>Data</t>
  </si>
  <si>
    <t>Settore</t>
  </si>
  <si>
    <t>Tipo contabilità</t>
  </si>
  <si>
    <t xml:space="preserve">Provincia </t>
  </si>
  <si>
    <t>Località</t>
  </si>
  <si>
    <t>Descrizione</t>
  </si>
  <si>
    <t>Piccola</t>
  </si>
  <si>
    <t>Media</t>
  </si>
  <si>
    <t>Grande</t>
  </si>
  <si>
    <t>Soggetto che realizza gli investimenti</t>
  </si>
  <si>
    <t>Tipologia di investimento</t>
  </si>
  <si>
    <t>Nuovo impianto</t>
  </si>
  <si>
    <t>Ampliamento</t>
  </si>
  <si>
    <t>Ammodernamento</t>
  </si>
  <si>
    <t>Riconversione</t>
  </si>
  <si>
    <t xml:space="preserve">Riattivazione </t>
  </si>
  <si>
    <t>Trasferimento di impianti produttivi esistenti</t>
  </si>
  <si>
    <t>Tutti gli atti attestanti la disponibilità e allegati alla domanda risultano registrati</t>
  </si>
  <si>
    <t>Atto</t>
  </si>
  <si>
    <t>Previsto</t>
  </si>
  <si>
    <t>Rilasciato</t>
  </si>
  <si>
    <t>Concessione edilizia</t>
  </si>
  <si>
    <t>Autorizzazione</t>
  </si>
  <si>
    <t>Valutazione di Impatto Ambientale (V.I.A.)</t>
  </si>
  <si>
    <t>Valutazione d’Incidenza (Rete Natura 2000)</t>
  </si>
  <si>
    <t>Prodotti principali</t>
  </si>
  <si>
    <t>Uni. Misura per uni. tempo</t>
  </si>
  <si>
    <t>Produzione massima per uni. tempo</t>
  </si>
  <si>
    <t>N° unità di  tempo per anno</t>
  </si>
  <si>
    <t>Produzione massima teorica annua</t>
  </si>
  <si>
    <t>Produzione effettiva annua</t>
  </si>
  <si>
    <t>Prezzo uni. Medio</t>
  </si>
  <si>
    <t>Valore produzione effettiva</t>
  </si>
  <si>
    <t>Dimensione aziendale</t>
  </si>
  <si>
    <t>Fascia</t>
  </si>
  <si>
    <t>Categoria di Costo</t>
  </si>
  <si>
    <t>Servizi di consulenza</t>
  </si>
  <si>
    <t>TOTALE</t>
  </si>
  <si>
    <t>Servizi di ricerca</t>
  </si>
  <si>
    <t>Costi per l’acquisizione di brevetti</t>
  </si>
  <si>
    <t>Spese di tutela dei diritti di proprietà intellettuale</t>
  </si>
  <si>
    <t>Spese per la diffusione e il trasferimento dei risultati del Progetto</t>
  </si>
  <si>
    <t xml:space="preserve">Progettazione </t>
  </si>
  <si>
    <t>Richiesto</t>
  </si>
  <si>
    <t>Concesso</t>
  </si>
  <si>
    <t>Av_Pratica</t>
  </si>
  <si>
    <t>N° rata</t>
  </si>
  <si>
    <t>Quota Interessi</t>
  </si>
  <si>
    <t>Quota Capitale</t>
  </si>
  <si>
    <t>Rata annuale</t>
  </si>
  <si>
    <t>Capitale Residuo</t>
  </si>
  <si>
    <t>rate anno</t>
  </si>
  <si>
    <t>Annualità</t>
  </si>
  <si>
    <t>Preammortamento</t>
  </si>
  <si>
    <t>durata</t>
  </si>
  <si>
    <t>Interesse Pream</t>
  </si>
  <si>
    <t>Interesse Fin.</t>
  </si>
  <si>
    <t>Totale Interesse</t>
  </si>
  <si>
    <t>Acquaformosa</t>
  </si>
  <si>
    <t>CS</t>
  </si>
  <si>
    <t>Acquappesa</t>
  </si>
  <si>
    <t>Acri</t>
  </si>
  <si>
    <t xml:space="preserve">Aiello Calabro </t>
  </si>
  <si>
    <t>Aieta</t>
  </si>
  <si>
    <t>Albidona</t>
  </si>
  <si>
    <t>Alessandria del Carretto</t>
  </si>
  <si>
    <t>Altilia</t>
  </si>
  <si>
    <t>Altomonte</t>
  </si>
  <si>
    <t>Amantea</t>
  </si>
  <si>
    <t xml:space="preserve">Amendolara </t>
  </si>
  <si>
    <t xml:space="preserve">Aprigliano </t>
  </si>
  <si>
    <t>Belmonte Calabro</t>
  </si>
  <si>
    <t>Belsito</t>
  </si>
  <si>
    <t>Belvedere Marittimo</t>
  </si>
  <si>
    <t>Bianchi</t>
  </si>
  <si>
    <t xml:space="preserve">Bisignano 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</si>
  <si>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</si>
  <si>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</si>
  <si>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</si>
  <si>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</si>
  <si>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</si>
  <si>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</si>
  <si>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</si>
  <si>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</si>
  <si>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</si>
  <si>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 xml:space="preserve">Carpanzano </t>
  </si>
  <si>
    <t>Casole Bruzio</t>
  </si>
  <si>
    <t>Cassano allo Jonio</t>
  </si>
  <si>
    <t>Castiglione Cosentino</t>
  </si>
  <si>
    <t xml:space="preserve">Castrolibero </t>
  </si>
  <si>
    <t>Castroregio</t>
  </si>
  <si>
    <t xml:space="preserve">Castrovillari </t>
  </si>
  <si>
    <t>Celico</t>
  </si>
  <si>
    <t xml:space="preserve">Cellara </t>
  </si>
  <si>
    <t>Cerchiara Calabra</t>
  </si>
  <si>
    <t>Cerisano</t>
  </si>
  <si>
    <t>Cervicati</t>
  </si>
  <si>
    <t>Cerzeto</t>
  </si>
  <si>
    <t>Cetraro</t>
  </si>
  <si>
    <t>Civita</t>
  </si>
  <si>
    <t>Cleto</t>
  </si>
  <si>
    <t>Colosimi</t>
  </si>
  <si>
    <t>Corigliano Calabro</t>
  </si>
  <si>
    <t>Cosenza</t>
  </si>
  <si>
    <t xml:space="preserve">Cropalati </t>
  </si>
  <si>
    <t>Crosia</t>
  </si>
  <si>
    <t xml:space="preserve">Diamante </t>
  </si>
  <si>
    <t>Dipignano</t>
  </si>
  <si>
    <t>Domanico</t>
  </si>
  <si>
    <t>Fagnano Castello</t>
  </si>
  <si>
    <t>Falconara Albanese</t>
  </si>
  <si>
    <t>Figline Vegliaturo</t>
  </si>
  <si>
    <t xml:space="preserve">Firmo </t>
  </si>
  <si>
    <t>Fiumefreddo Bruzio</t>
  </si>
  <si>
    <t>Francavilla Marittima</t>
  </si>
  <si>
    <t xml:space="preserve">Frascineto </t>
  </si>
  <si>
    <t>Fuscaldo</t>
  </si>
  <si>
    <t xml:space="preserve">Grimaldi </t>
  </si>
  <si>
    <t>Grisolia</t>
  </si>
  <si>
    <t>Guardia Piemontese</t>
  </si>
  <si>
    <t>Lago</t>
  </si>
  <si>
    <t>Laino Borgo</t>
  </si>
  <si>
    <t>Laino Castello</t>
  </si>
  <si>
    <t xml:space="preserve">Lappano 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</si>
  <si>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</si>
  <si>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</si>
  <si>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</si>
  <si>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</si>
  <si>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</si>
  <si>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</si>
  <si>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</si>
  <si>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</si>
  <si>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</si>
  <si>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</si>
  <si>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</si>
  <si>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</si>
  <si>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</si>
  <si>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</si>
  <si>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</si>
  <si>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</si>
  <si>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</si>
  <si>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</si>
  <si>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</si>
  <si>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</si>
  <si>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</si>
  <si>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</si>
  <si>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</si>
  <si>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</si>
  <si>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</si>
  <si>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</si>
  <si>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</si>
  <si>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</si>
  <si>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</si>
  <si>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Pedace</t>
  </si>
  <si>
    <t xml:space="preserve">Pedivigliano 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</si>
  <si>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</si>
  <si>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</si>
  <si>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</si>
  <si>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</si>
  <si>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</si>
  <si>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</si>
  <si>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</si>
  <si>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</si>
  <si>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 xml:space="preserve">Rogliano </t>
  </si>
  <si>
    <t xml:space="preserve">Rose </t>
  </si>
  <si>
    <t>Roseto Capo Spulico</t>
  </si>
  <si>
    <t xml:space="preserve">Rossano 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</si>
  <si>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</si>
  <si>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</si>
  <si>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</si>
  <si>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</si>
  <si>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</si>
  <si>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</si>
  <si>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Ninea</t>
  </si>
  <si>
    <t xml:space="preserve">San Fili 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</si>
  <si>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</si>
  <si>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</si>
  <si>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</si>
  <si>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</si>
  <si>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</si>
  <si>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</si>
  <si>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</si>
  <si>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</si>
  <si>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</si>
  <si>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</si>
  <si>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</si>
  <si>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 Vincenzo La Costa</t>
  </si>
  <si>
    <t xml:space="preserve">Sangineto </t>
  </si>
  <si>
    <t>Sant’Agata d’Esaro</t>
  </si>
  <si>
    <t>Santa Caterina Albanese</t>
  </si>
  <si>
    <t>Santa Domenica Talao</t>
  </si>
  <si>
    <t>Santa Maria del Cedro</t>
  </si>
  <si>
    <t>Santa Sofia d’Epiro</t>
  </si>
  <si>
    <t>Santo Stefano di Rogliano</t>
  </si>
  <si>
    <t>Saracena</t>
  </si>
  <si>
    <t>Scala Coeli</t>
  </si>
  <si>
    <t xml:space="preserve">Scalea </t>
  </si>
  <si>
    <t>Scigliano</t>
  </si>
  <si>
    <t>Serra Aiello</t>
  </si>
  <si>
    <t>Serra Pedace</t>
  </si>
  <si>
    <t>Spezzano Albanese</t>
  </si>
  <si>
    <t>Spezzano della Sila</t>
  </si>
  <si>
    <t>Spezzano Piccolo</t>
  </si>
  <si>
    <t xml:space="preserve">Tarsia </t>
  </si>
  <si>
    <t>Terranova da Sibari</t>
  </si>
  <si>
    <t>Terravecchia</t>
  </si>
  <si>
    <t>Torano Castello</t>
  </si>
  <si>
    <t>Tortona</t>
  </si>
  <si>
    <t>Trebisacce</t>
  </si>
  <si>
    <t>Trenta</t>
  </si>
  <si>
    <t>Vaccarizzo Albanese</t>
  </si>
  <si>
    <t>Verbicario</t>
  </si>
  <si>
    <t>Villapiana</t>
  </si>
  <si>
    <t>Zumpano</t>
  </si>
  <si>
    <t>ProvCS</t>
  </si>
  <si>
    <t xml:space="preserve">Albi </t>
  </si>
  <si>
    <t>CZ</t>
  </si>
  <si>
    <t>Amaroni</t>
  </si>
  <si>
    <t>Amato</t>
  </si>
  <si>
    <t>Andali</t>
  </si>
  <si>
    <t>Argusto</t>
  </si>
  <si>
    <t>Badolato</t>
  </si>
  <si>
    <t xml:space="preserve">Belcastro </t>
  </si>
  <si>
    <t>Borgia</t>
  </si>
  <si>
    <t xml:space="preserve">Botricello </t>
  </si>
  <si>
    <t xml:space="preserve">Caraffa di Catanzaro </t>
  </si>
  <si>
    <t>Cardinale</t>
  </si>
  <si>
    <t>Carlopoli</t>
  </si>
  <si>
    <t>Catanzaro</t>
  </si>
  <si>
    <t>Cenadi</t>
  </si>
  <si>
    <t>Centrache</t>
  </si>
  <si>
    <t xml:space="preserve">Cerva </t>
  </si>
  <si>
    <t>Chiaravalle C.le</t>
  </si>
  <si>
    <t>Cicala</t>
  </si>
  <si>
    <t>Conflenti</t>
  </si>
  <si>
    <t>Cortale</t>
  </si>
  <si>
    <t>Cropani</t>
  </si>
  <si>
    <t xml:space="preserve">Curinga </t>
  </si>
  <si>
    <t>Davoli</t>
  </si>
  <si>
    <t>Decollatura</t>
  </si>
  <si>
    <t>Falerna</t>
  </si>
  <si>
    <t>Feroleto Antico</t>
  </si>
  <si>
    <t>Fossato Serralta</t>
  </si>
  <si>
    <t>Gagliato</t>
  </si>
  <si>
    <t xml:space="preserve">Gasperina </t>
  </si>
  <si>
    <t>Gimigliano</t>
  </si>
  <si>
    <t>Girifalco</t>
  </si>
  <si>
    <t xml:space="preserve">Gizzeria </t>
  </si>
  <si>
    <t>Guardavalle</t>
  </si>
  <si>
    <t xml:space="preserve">Isca sullo Jonio </t>
  </si>
  <si>
    <t xml:space="preserve">Jacurso </t>
  </si>
  <si>
    <t xml:space="preserve">Lamezia Terme </t>
  </si>
  <si>
    <t>Magisano</t>
  </si>
  <si>
    <t xml:space="preserve">Maida </t>
  </si>
  <si>
    <t>Marcedusa</t>
  </si>
  <si>
    <t>Marcellinara</t>
  </si>
  <si>
    <t xml:space="preserve">Martirano </t>
  </si>
  <si>
    <t>Martirano Lombardo</t>
  </si>
  <si>
    <t>Miglierina</t>
  </si>
  <si>
    <t>Montauro</t>
  </si>
  <si>
    <t>Montepaone</t>
  </si>
  <si>
    <t>Motta Santa Lucia</t>
  </si>
  <si>
    <t>Nocera Terinese</t>
  </si>
  <si>
    <t>Olivadi</t>
  </si>
  <si>
    <t xml:space="preserve">Palermiti </t>
  </si>
  <si>
    <t>Pentone</t>
  </si>
  <si>
    <t>Petrizzi</t>
  </si>
  <si>
    <t>Petronà</t>
  </si>
  <si>
    <t xml:space="preserve">Pianopoli </t>
  </si>
  <si>
    <t xml:space="preserve">Platania </t>
  </si>
  <si>
    <t xml:space="preserve">San Floro </t>
  </si>
  <si>
    <t>San Mango d' Aquino</t>
  </si>
  <si>
    <t>San Pietro a Maida</t>
  </si>
  <si>
    <t>San Pietro Apostolo</t>
  </si>
  <si>
    <t>San Sostene</t>
  </si>
  <si>
    <t>San Vito Sullo Jonio</t>
  </si>
  <si>
    <t>Sant’Andrea sullo Jonio</t>
  </si>
  <si>
    <t>Santa Caterina dello Jonio</t>
  </si>
  <si>
    <t>Satriano</t>
  </si>
  <si>
    <t xml:space="preserve">Sellia </t>
  </si>
  <si>
    <t xml:space="preserve">Sellia Marina </t>
  </si>
  <si>
    <t>Serrastretta</t>
  </si>
  <si>
    <t>Sersale</t>
  </si>
  <si>
    <t>Settingiano</t>
  </si>
  <si>
    <t>Simeri Crichi</t>
  </si>
  <si>
    <t>Sorbo San Basile</t>
  </si>
  <si>
    <t xml:space="preserve">Soverato </t>
  </si>
  <si>
    <t>Soveria Mannelli</t>
  </si>
  <si>
    <t>Soveria Simeri</t>
  </si>
  <si>
    <t>Squillace</t>
  </si>
  <si>
    <t xml:space="preserve">Stalettì </t>
  </si>
  <si>
    <t xml:space="preserve">Taverna </t>
  </si>
  <si>
    <t>Tiriolo</t>
  </si>
  <si>
    <t>Torre di Ruggiero</t>
  </si>
  <si>
    <t>Vallefiorita</t>
  </si>
  <si>
    <t>Zagarise</t>
  </si>
  <si>
    <t>ProvCZ</t>
  </si>
  <si>
    <t>Belvedere di Spinello</t>
  </si>
  <si>
    <t>KR</t>
  </si>
  <si>
    <t>Caccuri</t>
  </si>
  <si>
    <t xml:space="preserve">Carfizzi </t>
  </si>
  <si>
    <t xml:space="preserve">Casabona </t>
  </si>
  <si>
    <t>Castelsilano</t>
  </si>
  <si>
    <t>Cerenzia</t>
  </si>
  <si>
    <t>Cirò</t>
  </si>
  <si>
    <t xml:space="preserve">Cirò Marina </t>
  </si>
  <si>
    <t xml:space="preserve">Cotronei </t>
  </si>
  <si>
    <t>Crotone</t>
  </si>
  <si>
    <t>Crucoli</t>
  </si>
  <si>
    <t xml:space="preserve">Cutro </t>
  </si>
  <si>
    <t>Isola Capo Rizzuto</t>
  </si>
  <si>
    <t>Melissa</t>
  </si>
  <si>
    <t>Mesoraca</t>
  </si>
  <si>
    <t>Pallagorio</t>
  </si>
  <si>
    <t xml:space="preserve">Petilia Policastro </t>
  </si>
  <si>
    <t xml:space="preserve">Rocca di Neto </t>
  </si>
  <si>
    <t>Roccabernarda</t>
  </si>
  <si>
    <t>San Mauro Marchesato</t>
  </si>
  <si>
    <t>San Nicola dell’Alto</t>
  </si>
  <si>
    <t>Santa Severina</t>
  </si>
  <si>
    <t>Savelli</t>
  </si>
  <si>
    <t>Scandale</t>
  </si>
  <si>
    <t>Strongoli</t>
  </si>
  <si>
    <t>Umbriatico</t>
  </si>
  <si>
    <t>Verzino</t>
  </si>
  <si>
    <t>ProvKR</t>
  </si>
  <si>
    <t xml:space="preserve">Africo </t>
  </si>
  <si>
    <t>RC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</si>
  <si>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</si>
  <si>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</si>
  <si>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</si>
  <si>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</si>
  <si>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</si>
  <si>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</si>
  <si>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</si>
  <si>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</si>
  <si>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</si>
  <si>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</si>
  <si>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 Marina</t>
  </si>
  <si>
    <t>Bovalino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</si>
  <si>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</si>
  <si>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</si>
  <si>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</si>
  <si>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</si>
  <si>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</si>
  <si>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</si>
  <si>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</si>
  <si>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</si>
  <si>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</si>
  <si>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</si>
  <si>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 xml:space="preserve">Casignana </t>
  </si>
  <si>
    <t>Caulonia</t>
  </si>
  <si>
    <t>Ciminà</t>
  </si>
  <si>
    <t>Cinquefrondi</t>
  </si>
  <si>
    <t xml:space="preserve">Cittanova 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</si>
  <si>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</si>
  <si>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</si>
  <si>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</si>
  <si>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</si>
  <si>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</si>
  <si>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</si>
  <si>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</si>
  <si>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</si>
  <si>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</si>
  <si>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 xml:space="preserve">Gioia Tauro </t>
  </si>
  <si>
    <t>Gioiosa Jonica</t>
  </si>
  <si>
    <t xml:space="preserve">Grotteria </t>
  </si>
  <si>
    <t>Laganadi</t>
  </si>
  <si>
    <t>Laureana di Borrello</t>
  </si>
  <si>
    <t xml:space="preserve">Locri </t>
  </si>
  <si>
    <t>Mammola</t>
  </si>
  <si>
    <t>Marina di Gioiosa Jonica</t>
  </si>
  <si>
    <t>Maropati</t>
  </si>
  <si>
    <t xml:space="preserve">Martone </t>
  </si>
  <si>
    <t>Melicuccà</t>
  </si>
  <si>
    <t>Melicucco</t>
  </si>
  <si>
    <t>Melito Porto Salvo</t>
  </si>
  <si>
    <t>Molochio</t>
  </si>
  <si>
    <t xml:space="preserve">Monasterace </t>
  </si>
  <si>
    <t>Montebello Jonico</t>
  </si>
  <si>
    <t>Motta San Giovanni</t>
  </si>
  <si>
    <t xml:space="preserve">Oppido Mamertina </t>
  </si>
  <si>
    <t>Palizzi</t>
  </si>
  <si>
    <t>Palmi</t>
  </si>
  <si>
    <t>Pazzano</t>
  </si>
  <si>
    <t>Placanica</t>
  </si>
  <si>
    <t>Platì</t>
  </si>
  <si>
    <t xml:space="preserve">Polistena </t>
  </si>
  <si>
    <t>Portigliola</t>
  </si>
  <si>
    <t xml:space="preserve">Reggio Calabria </t>
  </si>
  <si>
    <t>Riace</t>
  </si>
  <si>
    <t>Rizziconi</t>
  </si>
  <si>
    <t>Roccaforte del Greco</t>
  </si>
  <si>
    <t>Roccella Jonica</t>
  </si>
  <si>
    <t>Roghudi</t>
  </si>
  <si>
    <t>Rosarno</t>
  </si>
  <si>
    <t>Samo</t>
  </si>
  <si>
    <t>San Ferdinando</t>
  </si>
  <si>
    <t>San Giorgio Morgeto</t>
  </si>
  <si>
    <t>San Giovanni di Gerace</t>
  </si>
  <si>
    <t>San Lorenzo</t>
  </si>
  <si>
    <t>San Luca</t>
  </si>
  <si>
    <t>San Pietro di Caridà</t>
  </si>
  <si>
    <t>Anno 1</t>
  </si>
  <si>
    <t>Anno 2</t>
  </si>
  <si>
    <t>Anno 3</t>
  </si>
  <si>
    <t>San Procopio</t>
  </si>
  <si>
    <t>San Roberto</t>
  </si>
  <si>
    <t>Sant’Agata del Bianco</t>
  </si>
  <si>
    <t>Sant’Alessio d’Asprom.</t>
  </si>
  <si>
    <t>Sant’Ilario dello Jonio</t>
  </si>
  <si>
    <t>Santa Cristina d’Asprom.</t>
  </si>
  <si>
    <t>Sant'Eufemia d'Aspromonte</t>
  </si>
  <si>
    <t xml:space="preserve">Santo Stefano in Asprom. </t>
  </si>
  <si>
    <t>Scido</t>
  </si>
  <si>
    <t>Scilla</t>
  </si>
  <si>
    <t>Seminara</t>
  </si>
  <si>
    <t>Serrata</t>
  </si>
  <si>
    <t>Siderno</t>
  </si>
  <si>
    <t xml:space="preserve">Sinopoli </t>
  </si>
  <si>
    <t>Staiti</t>
  </si>
  <si>
    <t>Stignano</t>
  </si>
  <si>
    <t>Stilo</t>
  </si>
  <si>
    <t>Taurianova</t>
  </si>
  <si>
    <t>Terranova Sappo Minulio</t>
  </si>
  <si>
    <t xml:space="preserve">Varapodio </t>
  </si>
  <si>
    <t>Villa San Giovanni</t>
  </si>
  <si>
    <t>ProvRC</t>
  </si>
  <si>
    <t>Acquaro</t>
  </si>
  <si>
    <t>VV</t>
  </si>
  <si>
    <t xml:space="preserve">Arena 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</si>
  <si>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</si>
  <si>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</si>
  <si>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</si>
  <si>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</si>
  <si>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</si>
  <si>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</si>
  <si>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</si>
  <si>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</si>
  <si>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</si>
  <si>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 xml:space="preserve">Filandari 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</si>
  <si>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</si>
  <si>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</si>
  <si>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</si>
  <si>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</si>
  <si>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</si>
  <si>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</si>
  <si>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</si>
  <si>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</si>
  <si>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</si>
  <si>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 xml:space="preserve">Mongiana </t>
  </si>
  <si>
    <t>Monterosso Calabro</t>
  </si>
  <si>
    <t>Nardodipace</t>
  </si>
  <si>
    <t>Nicotera</t>
  </si>
  <si>
    <t xml:space="preserve">Parghelia </t>
  </si>
  <si>
    <t>Pizzo</t>
  </si>
  <si>
    <t>Pizzoni</t>
  </si>
  <si>
    <t>Polia</t>
  </si>
  <si>
    <t>Ricadi</t>
  </si>
  <si>
    <t>Rombiolo</t>
  </si>
  <si>
    <t xml:space="preserve">San Calogero </t>
  </si>
  <si>
    <t>San Costantino Calabro</t>
  </si>
  <si>
    <t>San Gregorio D’Ippona</t>
  </si>
  <si>
    <t>San Nicola da Crissa</t>
  </si>
  <si>
    <t>Sant’Onofrio</t>
  </si>
  <si>
    <t>Serra San Bruno</t>
  </si>
  <si>
    <t xml:space="preserve">Simbario </t>
  </si>
  <si>
    <t>Sorianello</t>
  </si>
  <si>
    <t>Soriano Calabro</t>
  </si>
  <si>
    <t>Spadola</t>
  </si>
  <si>
    <t>Spilinga</t>
  </si>
  <si>
    <t xml:space="preserve">Stefanaconi </t>
  </si>
  <si>
    <t xml:space="preserve">Tropea </t>
  </si>
  <si>
    <t>Vallelonga</t>
  </si>
  <si>
    <t>Vazzano</t>
  </si>
  <si>
    <t xml:space="preserve">Vibo Valentia </t>
  </si>
  <si>
    <t>Zaccanopoli</t>
  </si>
  <si>
    <t xml:space="preserve">Zambrone </t>
  </si>
  <si>
    <t>Zungri</t>
  </si>
  <si>
    <t>ProvVV</t>
  </si>
  <si>
    <t>Contabilità</t>
  </si>
  <si>
    <t>Ordinaria</t>
  </si>
  <si>
    <t>Semplificata</t>
  </si>
  <si>
    <t>Dimensione</t>
  </si>
  <si>
    <t>Controllata</t>
  </si>
  <si>
    <t>Si</t>
  </si>
  <si>
    <t>No</t>
  </si>
  <si>
    <t>Situazione soc</t>
  </si>
  <si>
    <t>Impresa Collegata o Controllata</t>
  </si>
  <si>
    <t>Impresa Associata</t>
  </si>
  <si>
    <t>Impresa Autonoma</t>
  </si>
  <si>
    <t>Debiti</t>
  </si>
  <si>
    <t>Patrimonio netto</t>
  </si>
  <si>
    <t>Attivo circolante</t>
  </si>
  <si>
    <t>Immobilizzazioni</t>
  </si>
  <si>
    <t>Valore della produzione</t>
  </si>
  <si>
    <t>Costi della produzione</t>
  </si>
  <si>
    <t>Proventi e oneri finanziari</t>
  </si>
  <si>
    <t>Rettifica valore attività finanziarie</t>
  </si>
  <si>
    <r>
      <t xml:space="preserve">Titolo di disponibilità del suolo o dell’immobile interessato dal Piano di Sviluppo Aziendale </t>
    </r>
    <r>
      <rPr>
        <i/>
        <sz val="8"/>
        <rFont val="Arial"/>
        <family val="2"/>
      </rPr>
      <t>(proprietà, diritto reale di godimento, locazione finanziaria, comodato, contratto preliminare di cui art. 1351 del C.C.)</t>
    </r>
  </si>
  <si>
    <t>Tipologia Inv</t>
  </si>
  <si>
    <t>Impresa</t>
  </si>
  <si>
    <t>Impresa consorziata</t>
  </si>
  <si>
    <t>Consorzio</t>
  </si>
  <si>
    <t>Società consortile</t>
  </si>
  <si>
    <t>Proponente</t>
  </si>
  <si>
    <t>Industria</t>
  </si>
  <si>
    <t>Artigianato</t>
  </si>
  <si>
    <t>Altro:</t>
  </si>
  <si>
    <t>Tasso Interesse di Riferimento</t>
  </si>
  <si>
    <t>Tasso Interesse (80%TR)</t>
  </si>
  <si>
    <t>Tipologia contributo</t>
  </si>
  <si>
    <t>de minimis</t>
  </si>
  <si>
    <t>Esenzione</t>
  </si>
  <si>
    <t>Modalità Agevolazione</t>
  </si>
  <si>
    <t>contributo c/capitale</t>
  </si>
  <si>
    <t>contributo c/c e c/i</t>
  </si>
  <si>
    <t>% partecipazione al PSRT</t>
  </si>
  <si>
    <t>PRST 01</t>
  </si>
  <si>
    <t>PRST 02</t>
  </si>
  <si>
    <t>PRST 03</t>
  </si>
  <si>
    <t>PRST 04</t>
  </si>
  <si>
    <t>PRST 05</t>
  </si>
  <si>
    <t>Investimenti Produttivi agevolabili</t>
  </si>
  <si>
    <t>Società semplice</t>
  </si>
  <si>
    <t>Società in nome collettivo</t>
  </si>
  <si>
    <t>Società in accomandita semplice</t>
  </si>
  <si>
    <t>Società a responsabilità limitata</t>
  </si>
  <si>
    <t>Società a responsabilità limitata unipersonale</t>
  </si>
  <si>
    <t>Società per azioni</t>
  </si>
  <si>
    <t>Società per azioni unipersonale</t>
  </si>
  <si>
    <t>Società in accomandita per azioni</t>
  </si>
  <si>
    <t>Società cooperativa</t>
  </si>
  <si>
    <t>Società cooperativa a responsabilità limitata</t>
  </si>
  <si>
    <t>Società cooperativa per azioni</t>
  </si>
  <si>
    <t>Società consortile a responsabilità limitata</t>
  </si>
  <si>
    <t xml:space="preserve">Società consortile per azioni </t>
  </si>
  <si>
    <t>Ditta individuale</t>
  </si>
  <si>
    <t>PRS 01</t>
  </si>
  <si>
    <t>PRS 02</t>
  </si>
  <si>
    <t>PRS 03</t>
  </si>
  <si>
    <t>PRS 04</t>
  </si>
  <si>
    <t>PRS 05</t>
  </si>
  <si>
    <t>TOTALE RICERCA INDUSTRIALE</t>
  </si>
  <si>
    <t>TOTALE PRST</t>
  </si>
  <si>
    <t>TOTALE SVILUPPO SPERIMENTALE</t>
  </si>
  <si>
    <t>TOTALE COSTI</t>
  </si>
  <si>
    <t>Titolo Progetto PRST</t>
  </si>
  <si>
    <t>COSTI RELATIVI ALLO SVILUPPO SPERIMENTALE</t>
  </si>
  <si>
    <t>COSTI RELATIVI ALLA RICERCA INDUSTRIALE</t>
  </si>
  <si>
    <t>RICERCA INDUSTRIALE</t>
  </si>
  <si>
    <t>Totale Ricerca Industriale (RI)</t>
  </si>
  <si>
    <t>Totale Sviluppo Sperimentale (SS)</t>
  </si>
  <si>
    <t>SVILUPPO SPERIMENTALE</t>
  </si>
  <si>
    <t>Totale Progetti di R&amp;S Tecnologico</t>
  </si>
  <si>
    <t>Tipo Bando</t>
  </si>
  <si>
    <t>Denominazione Proponente</t>
  </si>
  <si>
    <t>P.IVA/Codice Fiscale</t>
  </si>
  <si>
    <t>Conto Economico</t>
  </si>
  <si>
    <t>Quadro Finanziario</t>
  </si>
  <si>
    <t>Sommario</t>
  </si>
  <si>
    <t>Vai</t>
  </si>
  <si>
    <t>&gt;&gt;</t>
  </si>
  <si>
    <t>&lt;&lt;</t>
  </si>
  <si>
    <t>Collaborazione Partner</t>
  </si>
  <si>
    <t>% partecipazione Partner</t>
  </si>
  <si>
    <t>Tipologia Piano</t>
  </si>
  <si>
    <t>Piano di Sviluppo Aziendale (PSA)</t>
  </si>
  <si>
    <t>Piano di Sviluppo Interaziendale (PSI)</t>
  </si>
  <si>
    <t>Data (gg/mm/aaaa) di avvio a realizzazione del Piano degli Investimenti Produttivi</t>
  </si>
  <si>
    <t>Data (gg/mm/aaaa) di ultimazione del Piano degli Investimenti Produttivi</t>
  </si>
  <si>
    <t>(compilare sulla base delle informazioni riportate nel Piano descrittivo e nella ulteriore documentazione comprovante le spese previste)</t>
  </si>
  <si>
    <t>A - Anagrafica</t>
  </si>
  <si>
    <t>Pacchetti Integrati di Agevolazione (PIA)</t>
  </si>
  <si>
    <t>Contratto di Investimenti (CI)</t>
  </si>
  <si>
    <t>Investimenti Produttivi</t>
  </si>
  <si>
    <t>Totale Apporto Mezzi Propri</t>
  </si>
  <si>
    <t>Totale Contributo in conto capitale richiesti</t>
  </si>
  <si>
    <t>Totale Finanziamenti a m/l termine</t>
  </si>
  <si>
    <t>Totale Finanziamenti a breve termine</t>
  </si>
  <si>
    <t>M</t>
  </si>
  <si>
    <t>F</t>
  </si>
  <si>
    <t xml:space="preserve">Elaborazione di Piani di sviluppo aziendale </t>
  </si>
  <si>
    <t xml:space="preserve">Affiancamento al management aziendale attraverso servizi di Temporary Management </t>
  </si>
  <si>
    <t xml:space="preserve">Piano di marketing strategico per l’estero </t>
  </si>
  <si>
    <t xml:space="preserve">Organizzazione funzione commerciale/ufficio export </t>
  </si>
  <si>
    <t xml:space="preserve">Assistenza all'avvio dei contatti e alla gestione dei rapporti con partner esteri </t>
  </si>
  <si>
    <t xml:space="preserve">Servizi per l'individuazione e l'adeguamento dei prodotti a normative tecniche estere </t>
  </si>
  <si>
    <t xml:space="preserve">Servizi per la costituzione e il funzionamento all'estero di rappresentanze permanenti </t>
  </si>
  <si>
    <t xml:space="preserve">Creazione di reti di vendita e assistenza nei mercati esteri </t>
  </si>
  <si>
    <t xml:space="preserve">Organizzazione e partecipazione a manifestazioni fieristiche </t>
  </si>
  <si>
    <t xml:space="preserve">Progettazione e l'adeguamento del materiale promozionale e packaging </t>
  </si>
  <si>
    <t>Progettazione di azioni promozionali presso i punti di vendita</t>
  </si>
  <si>
    <t xml:space="preserve">Azioni di sensibilizzazione verso la stampa locale </t>
  </si>
  <si>
    <t xml:space="preserve">Azioni di direct marketing </t>
  </si>
  <si>
    <t xml:space="preserve">Organizzazione e realizzazione di educational tour e altre iniziative di follow-up </t>
  </si>
  <si>
    <t xml:space="preserve">Piano strategico di marketing </t>
  </si>
  <si>
    <t xml:space="preserve">Organizzazione della funzione commerciale </t>
  </si>
  <si>
    <t>Creazione di reti di vendita e assistenza</t>
  </si>
  <si>
    <t xml:space="preserve">Definizione e implementazione del sistema di Customer Relationship Management </t>
  </si>
  <si>
    <t xml:space="preserve">Progettazione e realizzazione di azioni promozionali e pubblicitarie </t>
  </si>
  <si>
    <t>Definizione del sistema di gestione degli approvvigionamenti</t>
  </si>
  <si>
    <t>Organizzazione della funzione di produzione</t>
  </si>
  <si>
    <t xml:space="preserve">Progettazione, dimensionamento e organizzazione del sistema logistico aziendale </t>
  </si>
  <si>
    <t xml:space="preserve">Analisi e progettazione dell’assetto organizzativo e della struttura funzionale </t>
  </si>
  <si>
    <t xml:space="preserve">Progettazione, implementazione e certificazione del sistema di qualità aziendale secondo le norme UNI EN ISO 9001:2000 </t>
  </si>
  <si>
    <t>Personale dipendente e non dipendente</t>
  </si>
  <si>
    <t>Spese generali supplementari</t>
  </si>
  <si>
    <t>a)</t>
  </si>
  <si>
    <t>b)</t>
  </si>
  <si>
    <t>c)</t>
  </si>
  <si>
    <t>d)</t>
  </si>
  <si>
    <t>e)</t>
  </si>
  <si>
    <t>f)</t>
  </si>
  <si>
    <t>Titolo</t>
  </si>
  <si>
    <t>Collaborazione</t>
  </si>
  <si>
    <t>% partecipazione Proponente</t>
  </si>
  <si>
    <t>P.IVA/C.F.</t>
  </si>
  <si>
    <t>Tipologia Partner</t>
  </si>
  <si>
    <t>Tipologia SF</t>
  </si>
  <si>
    <t>SFT Ricerca Industriale</t>
  </si>
  <si>
    <t>SFT Sviluppo Sperimentale</t>
  </si>
  <si>
    <t>Università</t>
  </si>
  <si>
    <t>ENEA</t>
  </si>
  <si>
    <t>ASI</t>
  </si>
  <si>
    <t>Organismi di Ricerca</t>
  </si>
  <si>
    <t>Ente di ricerca DPCM n. 593/93 art. 8</t>
  </si>
  <si>
    <t>h)</t>
  </si>
  <si>
    <t>Altri costi di esercizio</t>
  </si>
  <si>
    <t>Costo</t>
  </si>
  <si>
    <t>Contributo Concedibile</t>
  </si>
  <si>
    <t>Intensità di aiuto</t>
  </si>
  <si>
    <t>lettera iii) diffusione dei risultati</t>
  </si>
  <si>
    <t>lettera ii) collaborazione con organismi di ricerca</t>
  </si>
  <si>
    <t>lettera i) collaborazione tra PMI</t>
  </si>
  <si>
    <t>Tipo AVVISO PUBBLICO</t>
  </si>
  <si>
    <t xml:space="preserve"> Progetti di Ricerca, Servizi di Innovazione e TT</t>
  </si>
  <si>
    <t>1- Iscrizioni, Ubicazione, Settori di Attività Economica</t>
  </si>
  <si>
    <t>2- Stato Patrimoniale</t>
  </si>
  <si>
    <t>3 - Conto economico</t>
  </si>
  <si>
    <t>4- Date programma</t>
  </si>
  <si>
    <t>PIP - Progetto Investimenti Produttivi</t>
  </si>
  <si>
    <t>5 - Tipologia Investimenti</t>
  </si>
  <si>
    <t>6- Produzione</t>
  </si>
  <si>
    <t>7- Spese Ammissibili</t>
  </si>
  <si>
    <t>8 - Suddivisione Spese</t>
  </si>
  <si>
    <t>9- Finanziamento Bancario</t>
  </si>
  <si>
    <t>10 - Tipologia Contributo</t>
  </si>
  <si>
    <t>PInn - Progetto Ricerca e  Innovazione Aziendale</t>
  </si>
  <si>
    <t>1 - Iscrizioni, Ubicazione, Settori di Attività Economica</t>
  </si>
  <si>
    <t>1.1 - Iscrizione CCIAA</t>
  </si>
  <si>
    <t>1.2 - Iscrizione Registro Imprese</t>
  </si>
  <si>
    <t>1.3 - Iscrizione INPS</t>
  </si>
  <si>
    <t xml:space="preserve">1.6 - Attività principale, svolta o da svolgere, alla quale è rivolto il Piano di Sviluppo </t>
  </si>
  <si>
    <t>2 - Stato patrimoniale</t>
  </si>
  <si>
    <t>B.I</t>
  </si>
  <si>
    <t>B.II</t>
  </si>
  <si>
    <t>B.III</t>
  </si>
  <si>
    <t>C.I</t>
  </si>
  <si>
    <t>C.II</t>
  </si>
  <si>
    <t>C.II.a</t>
  </si>
  <si>
    <t>C.II.b</t>
  </si>
  <si>
    <t>C.III</t>
  </si>
  <si>
    <t>C.IV</t>
  </si>
  <si>
    <t>A.I</t>
  </si>
  <si>
    <t>A.VII</t>
  </si>
  <si>
    <t>A.VIII</t>
  </si>
  <si>
    <t>A.IX</t>
  </si>
  <si>
    <t>D.1-14</t>
  </si>
  <si>
    <t>D(*)</t>
  </si>
  <si>
    <t>4 - Date del Programma</t>
  </si>
  <si>
    <t>Progetto degli Investimenti Produttivi</t>
  </si>
  <si>
    <t>5.1 - Tipo di investimento</t>
  </si>
  <si>
    <t>5.2 - Cantierabilità dell’iniziativa (*)</t>
  </si>
  <si>
    <t>6 - Produzione</t>
  </si>
  <si>
    <t>6.1 - Capacità di produzione effettiva, relativa all’unità produttiva nell'esercizio precedente</t>
  </si>
  <si>
    <t>6.2 - Capacità di produzione effettiva, relativa all’unità produttiva nell'esercizio a regime</t>
  </si>
  <si>
    <t>7 - Spese Ammissibili</t>
  </si>
  <si>
    <t xml:space="preserve">(*) Si fa presente che l'importo dell'agevolazione è riportato a titolo indicativo. Lo stesso verrà determinato in fase di istruttoria </t>
  </si>
  <si>
    <t>12 - Progetti di Ricerca Industriale (RI)</t>
  </si>
  <si>
    <t>12.1 - Elenco Progetti di Ricerca e Sviluppo Tecnologico</t>
  </si>
  <si>
    <t>12.2 Piano dei Costi Analitico</t>
  </si>
  <si>
    <t>12.3 Elenco partner</t>
  </si>
  <si>
    <t xml:space="preserve">Maggiorazione intensità d'aiuto </t>
  </si>
  <si>
    <t>14 - Riepilogo Progetto di Ricerca  e Innovazione</t>
  </si>
  <si>
    <r>
      <t xml:space="preserve">14.1 - Progetti di Ricerca e Sviluppo Tecnologico </t>
    </r>
    <r>
      <rPr>
        <i/>
        <sz val="8"/>
        <rFont val="Arial"/>
        <family val="2"/>
      </rPr>
      <t>(*)</t>
    </r>
  </si>
  <si>
    <t>17 - Quadro finanziario</t>
  </si>
  <si>
    <t>Spese agevolabili per  Progetti di Ricerca, Servizi di Innovazione e TT</t>
  </si>
  <si>
    <t xml:space="preserve"> IVA</t>
  </si>
  <si>
    <t xml:space="preserve">Progetti di Ricerca e Innovazione </t>
  </si>
  <si>
    <t xml:space="preserve">Progetti di Ricercae Innovazione </t>
  </si>
  <si>
    <t xml:space="preserve">SCHEDA TECNICA FORMATO EXCEL </t>
  </si>
  <si>
    <t>AVVISO PUBBLICO</t>
  </si>
  <si>
    <t>Via Vincenzo Verrastro, 8- 85100 Potenza</t>
  </si>
  <si>
    <t>1.4 - Ubicazione dell sede produttiva cui è rivolto il Piano di Sviluppo</t>
  </si>
  <si>
    <t>Codice ATECO 2007 settore di investimento</t>
  </si>
  <si>
    <t>(*) specificare i debiti verso le banche entro e oltre l'esercizio</t>
  </si>
  <si>
    <t>CONTRATTI DI SVILUPPO A VALENZA REGIONALE</t>
  </si>
  <si>
    <t>(Direttive attuative approvate con D.C.R. n. 366 del 21/12/2021)</t>
  </si>
  <si>
    <t>Contratti di Sviluppo a valenza Regionale</t>
  </si>
  <si>
    <r>
      <t>Regione Basilicata</t>
    </r>
    <r>
      <rPr>
        <sz val="8"/>
        <rFont val="Arial"/>
        <family val="2"/>
      </rPr>
      <t xml:space="preserve"> Direzione Generale per lo Sviluppo Economico, il Lavoro e i Servizi alla Comunità</t>
    </r>
  </si>
  <si>
    <r>
      <rPr>
        <b/>
        <sz val="20"/>
        <color rgb="FF0070C0"/>
        <rFont val="Arial"/>
        <family val="2"/>
      </rPr>
      <t>ALLEGATO D-</t>
    </r>
    <r>
      <rPr>
        <b/>
        <sz val="16"/>
        <color rgb="FF0070C0"/>
        <rFont val="Arial"/>
        <family val="2"/>
      </rPr>
      <t xml:space="preserve"> </t>
    </r>
    <r>
      <rPr>
        <sz val="20"/>
        <color theme="3" tint="0.39997558519241921"/>
        <rFont val="Arial"/>
        <family val="2"/>
      </rPr>
      <t>BUSINESS PLAN -II PARTE</t>
    </r>
  </si>
  <si>
    <t>11- Progetti di Ricerca &amp; Sviluppo Tecnologico</t>
  </si>
  <si>
    <t>12 - Riepilogo Progetto Ricerca e Innovazione</t>
  </si>
  <si>
    <t>4.1 - Annualità "precedente" e "a regime" del Contratto di Sviluppo</t>
  </si>
  <si>
    <t>4.2 - Date effettive o previste relative al Progetto di Investimenti Produttivi</t>
  </si>
  <si>
    <t>4.3 - Date effettive o previste relative al Progetto di Ricerca e Sviluppo</t>
  </si>
  <si>
    <t>Data (gg/mm/aaaa) di avvio a realizzazione del Progetto di Ricerca e Sviluppo</t>
  </si>
  <si>
    <t>Data (gg/mm/aaaa) di ultimazione del Progetto di Ricerca e Sviluppo</t>
  </si>
  <si>
    <t>Anno (aaaa) dell’esercizio “precedente” del nuovo Contratto di Sviluppo</t>
  </si>
  <si>
    <t>Anno (aaaa) presunto dell’esercizio “a regime” del nuovo Contratto di Sviluppo</t>
  </si>
  <si>
    <r>
      <t xml:space="preserve">Descrizione delle spese del </t>
    </r>
    <r>
      <rPr>
        <b/>
        <sz val="8"/>
        <rFont val="Arial"/>
        <family val="2"/>
      </rPr>
      <t>Progetto di Investimenti Produttivi</t>
    </r>
  </si>
  <si>
    <t>Ufficio Politiche di Sviluppo, finanza agevolata, incentivi alle imprese e promozione aree 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</si>
</sst>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€&quot;\ #,##0;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* #,##0_-;\-* #,##0_-;_-* &quot;-&quot;??_-;_-@_-"/>
    <numFmt numFmtId="168" formatCode="&quot;€&quot;\ #,##0.00"/>
    <numFmt numFmtId="169" formatCode="&quot;€&quot;\ #,##0.0"/>
    <numFmt numFmtId="170" formatCode="&quot;€&quot;\ #,##0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color indexed="9"/>
      <name val="Arial"/>
      <family val="2"/>
    </font>
    <font>
      <b/>
      <sz val="11"/>
      <color rgb="FF000000"/>
      <name val="Arial"/>
      <family val="2"/>
    </font>
    <font>
      <b/>
      <sz val="18"/>
      <name val="Arial"/>
      <family val="2"/>
    </font>
    <font>
      <b/>
      <sz val="8"/>
      <color theme="0"/>
      <name val="Arial"/>
      <family val="2"/>
    </font>
    <font>
      <b/>
      <sz val="14"/>
      <color rgb="FF365F91"/>
      <name val="Arial"/>
      <family val="2"/>
    </font>
    <font>
      <b/>
      <sz val="11"/>
      <color rgb="FF365F91"/>
      <name val="Arial"/>
      <family val="2"/>
    </font>
    <font>
      <b/>
      <sz val="20"/>
      <color rgb="FF0070C0"/>
      <name val="Arial"/>
      <family val="2"/>
    </font>
    <font>
      <b/>
      <sz val="16"/>
      <color rgb="FF0070C0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sz val="20"/>
      <color theme="3" tint="0.399975585192419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right" wrapText="1"/>
    </xf>
    <xf numFmtId="43" fontId="9" fillId="0" borderId="1" xfId="3" applyFont="1" applyBorder="1" applyAlignment="1">
      <alignment horizontal="right" wrapText="1"/>
    </xf>
    <xf numFmtId="165" fontId="9" fillId="0" borderId="1" xfId="3" applyNumberFormat="1" applyFont="1" applyBorder="1" applyAlignment="1">
      <alignment horizontal="right" wrapText="1"/>
    </xf>
    <xf numFmtId="43" fontId="0" fillId="0" borderId="0" xfId="0" applyNumberFormat="1"/>
    <xf numFmtId="0" fontId="0" fillId="3" borderId="1" xfId="0" applyFill="1" applyBorder="1"/>
    <xf numFmtId="0" fontId="0" fillId="0" borderId="1" xfId="0" applyFill="1" applyBorder="1"/>
    <xf numFmtId="167" fontId="0" fillId="0" borderId="2" xfId="0" applyNumberFormat="1" applyBorder="1"/>
    <xf numFmtId="43" fontId="0" fillId="0" borderId="3" xfId="0" applyNumberFormat="1" applyBorder="1"/>
    <xf numFmtId="43" fontId="0" fillId="0" borderId="2" xfId="3" applyFont="1" applyBorder="1"/>
    <xf numFmtId="0" fontId="0" fillId="0" borderId="4" xfId="0" applyBorder="1"/>
    <xf numFmtId="43" fontId="0" fillId="0" borderId="0" xfId="0" applyNumberFormat="1" applyBorder="1"/>
    <xf numFmtId="0" fontId="10" fillId="0" borderId="0" xfId="0" applyFont="1" applyProtection="1"/>
    <xf numFmtId="0" fontId="4" fillId="0" borderId="0" xfId="0" applyFont="1"/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4" fillId="6" borderId="1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/>
    <xf numFmtId="0" fontId="8" fillId="2" borderId="2" xfId="0" applyFont="1" applyFill="1" applyBorder="1" applyAlignment="1">
      <alignment horizontal="center" wrapText="1"/>
    </xf>
    <xf numFmtId="43" fontId="9" fillId="0" borderId="2" xfId="3" applyFont="1" applyBorder="1" applyAlignment="1">
      <alignment horizontal="right" wrapText="1"/>
    </xf>
    <xf numFmtId="0" fontId="8" fillId="2" borderId="10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right" wrapText="1"/>
    </xf>
    <xf numFmtId="0" fontId="8" fillId="0" borderId="9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wrapText="1"/>
    </xf>
    <xf numFmtId="43" fontId="9" fillId="0" borderId="9" xfId="3" applyFont="1" applyFill="1" applyBorder="1" applyAlignment="1">
      <alignment horizontal="right" wrapText="1"/>
    </xf>
    <xf numFmtId="167" fontId="0" fillId="0" borderId="1" xfId="0" applyNumberFormat="1" applyBorder="1"/>
    <xf numFmtId="43" fontId="0" fillId="0" borderId="1" xfId="0" applyNumberFormat="1" applyBorder="1"/>
    <xf numFmtId="43" fontId="0" fillId="0" borderId="1" xfId="3" applyFont="1" applyBorder="1"/>
    <xf numFmtId="4" fontId="0" fillId="0" borderId="1" xfId="0" applyNumberFormat="1" applyBorder="1"/>
    <xf numFmtId="4" fontId="0" fillId="0" borderId="2" xfId="0" applyNumberFormat="1" applyBorder="1"/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3" fontId="4" fillId="5" borderId="1" xfId="3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right" vertical="center" wrapText="1"/>
    </xf>
    <xf numFmtId="170" fontId="6" fillId="4" borderId="3" xfId="0" applyNumberFormat="1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170" fontId="12" fillId="4" borderId="7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right" vertical="center" wrapText="1"/>
    </xf>
    <xf numFmtId="170" fontId="6" fillId="5" borderId="1" xfId="0" applyNumberFormat="1" applyFont="1" applyFill="1" applyBorder="1" applyAlignment="1">
      <alignment vertical="center" wrapText="1"/>
    </xf>
    <xf numFmtId="170" fontId="12" fillId="5" borderId="4" xfId="0" applyNumberFormat="1" applyFont="1" applyFill="1" applyBorder="1" applyAlignment="1">
      <alignment vertical="center" wrapText="1"/>
    </xf>
    <xf numFmtId="170" fontId="12" fillId="5" borderId="1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right" vertical="center" wrapText="1"/>
    </xf>
    <xf numFmtId="170" fontId="6" fillId="0" borderId="3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170" fontId="6" fillId="5" borderId="4" xfId="0" applyNumberFormat="1" applyFont="1" applyFill="1" applyBorder="1" applyAlignment="1">
      <alignment vertical="center" wrapText="1"/>
    </xf>
    <xf numFmtId="170" fontId="6" fillId="5" borderId="7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170" fontId="6" fillId="4" borderId="10" xfId="0" applyNumberFormat="1" applyFont="1" applyFill="1" applyBorder="1" applyAlignment="1">
      <alignment vertical="center" wrapText="1"/>
    </xf>
    <xf numFmtId="164" fontId="12" fillId="5" borderId="1" xfId="2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170" fontId="12" fillId="5" borderId="1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2" fillId="0" borderId="0" xfId="0" applyNumberFormat="1" applyFont="1" applyAlignment="1">
      <alignment horizontal="left" vertical="center"/>
    </xf>
    <xf numFmtId="0" fontId="25" fillId="2" borderId="1" xfId="0" applyFont="1" applyFill="1" applyBorder="1" applyAlignment="1">
      <alignment horizontal="center"/>
    </xf>
    <xf numFmtId="0" fontId="24" fillId="0" borderId="0" xfId="0" applyFont="1" applyAlignment="1">
      <alignment wrapText="1"/>
    </xf>
    <xf numFmtId="170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0" borderId="0" xfId="0" applyNumberFormat="1" applyFont="1" applyAlignment="1" applyProtection="1">
      <alignment horizontal="left" vertical="center"/>
    </xf>
    <xf numFmtId="0" fontId="6" fillId="4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70" fontId="4" fillId="0" borderId="1" xfId="0" applyNumberFormat="1" applyFont="1" applyBorder="1" applyAlignment="1" applyProtection="1">
      <alignment vertical="center"/>
      <protection locked="0"/>
    </xf>
    <xf numFmtId="0" fontId="29" fillId="2" borderId="1" xfId="1" applyFont="1" applyFill="1" applyBorder="1" applyAlignment="1" applyProtection="1">
      <alignment horizontal="center" vertical="center"/>
      <protection locked="0"/>
    </xf>
    <xf numFmtId="0" fontId="26" fillId="2" borderId="1" xfId="1" applyFont="1" applyFill="1" applyBorder="1" applyAlignment="1" applyProtection="1">
      <alignment horizontal="center" vertical="center"/>
      <protection locked="0"/>
    </xf>
    <xf numFmtId="170" fontId="6" fillId="6" borderId="1" xfId="0" applyNumberFormat="1" applyFont="1" applyFill="1" applyBorder="1" applyAlignment="1" applyProtection="1">
      <alignment horizontal="right" vertical="center" wrapText="1"/>
      <protection locked="0"/>
    </xf>
    <xf numFmtId="170" fontId="6" fillId="0" borderId="1" xfId="0" applyNumberFormat="1" applyFont="1" applyBorder="1" applyAlignment="1" applyProtection="1">
      <alignment horizontal="right" vertical="center" wrapText="1"/>
      <protection locked="0"/>
    </xf>
    <xf numFmtId="170" fontId="6" fillId="6" borderId="1" xfId="0" applyNumberFormat="1" applyFont="1" applyFill="1" applyBorder="1" applyAlignment="1" applyProtection="1">
      <alignment vertical="center" wrapText="1"/>
      <protection locked="0"/>
    </xf>
    <xf numFmtId="164" fontId="6" fillId="0" borderId="7" xfId="2" applyNumberFormat="1" applyFont="1" applyBorder="1" applyAlignment="1" applyProtection="1">
      <alignment horizontal="right" vertical="center" wrapText="1"/>
      <protection locked="0"/>
    </xf>
    <xf numFmtId="164" fontId="6" fillId="0" borderId="1" xfId="2" applyNumberFormat="1" applyFont="1" applyBorder="1" applyAlignment="1" applyProtection="1">
      <alignment horizontal="right" vertical="center" wrapText="1"/>
      <protection locked="0"/>
    </xf>
    <xf numFmtId="164" fontId="6" fillId="0" borderId="1" xfId="2" applyNumberFormat="1" applyFont="1" applyBorder="1" applyAlignment="1" applyProtection="1">
      <alignment vertical="center" wrapText="1"/>
      <protection locked="0"/>
    </xf>
    <xf numFmtId="164" fontId="6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6" fillId="6" borderId="1" xfId="2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wrapText="1"/>
    </xf>
    <xf numFmtId="1" fontId="6" fillId="0" borderId="0" xfId="0" applyNumberFormat="1" applyFont="1" applyBorder="1" applyAlignment="1" applyProtection="1">
      <alignment vertical="center"/>
    </xf>
    <xf numFmtId="0" fontId="6" fillId="4" borderId="4" xfId="0" applyFont="1" applyFill="1" applyBorder="1" applyAlignment="1" applyProtection="1">
      <alignment horizontal="left" vertical="center" wrapText="1"/>
    </xf>
    <xf numFmtId="0" fontId="0" fillId="0" borderId="0" xfId="0" applyFill="1" applyBorder="1" applyProtection="1"/>
    <xf numFmtId="0" fontId="6" fillId="0" borderId="0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right" vertical="center" wrapText="1"/>
    </xf>
    <xf numFmtId="0" fontId="17" fillId="6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2" fillId="4" borderId="2" xfId="0" applyFont="1" applyFill="1" applyBorder="1" applyAlignment="1" applyProtection="1">
      <alignment horizontal="left" vertical="center"/>
    </xf>
    <xf numFmtId="0" fontId="12" fillId="4" borderId="10" xfId="0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170" fontId="12" fillId="5" borderId="1" xfId="0" applyNumberFormat="1" applyFont="1" applyFill="1" applyBorder="1" applyAlignment="1" applyProtection="1">
      <alignment vertical="center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43" fontId="4" fillId="5" borderId="1" xfId="3" applyFont="1" applyFill="1" applyBorder="1" applyAlignment="1" applyProtection="1">
      <alignment horizontal="left" vertical="center"/>
    </xf>
    <xf numFmtId="10" fontId="4" fillId="5" borderId="1" xfId="4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168" fontId="12" fillId="5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170" fontId="4" fillId="5" borderId="1" xfId="0" applyNumberFormat="1" applyFont="1" applyFill="1" applyBorder="1" applyAlignment="1" applyProtection="1">
      <alignment horizontal="center" vertical="center"/>
    </xf>
    <xf numFmtId="170" fontId="6" fillId="6" borderId="1" xfId="0" applyNumberFormat="1" applyFont="1" applyFill="1" applyBorder="1" applyAlignment="1" applyProtection="1">
      <alignment vertical="center" wrapText="1"/>
      <protection locked="0"/>
    </xf>
    <xf numFmtId="170" fontId="6" fillId="0" borderId="4" xfId="0" applyNumberFormat="1" applyFont="1" applyBorder="1" applyAlignment="1" applyProtection="1">
      <alignment vertical="center" wrapText="1"/>
      <protection locked="0"/>
    </xf>
    <xf numFmtId="170" fontId="6" fillId="0" borderId="7" xfId="0" applyNumberFormat="1" applyFont="1" applyBorder="1" applyAlignment="1" applyProtection="1">
      <alignment vertical="center" wrapText="1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30" fillId="2" borderId="1" xfId="1" applyFont="1" applyFill="1" applyBorder="1" applyAlignment="1" applyProtection="1">
      <alignment horizontal="center" vertical="center"/>
      <protection locked="0"/>
    </xf>
    <xf numFmtId="170" fontId="17" fillId="0" borderId="1" xfId="0" applyNumberFormat="1" applyFont="1" applyBorder="1" applyAlignment="1" applyProtection="1">
      <alignment horizontal="right" vertical="center" wrapText="1"/>
      <protection locked="0"/>
    </xf>
    <xf numFmtId="170" fontId="17" fillId="5" borderId="1" xfId="0" applyNumberFormat="1" applyFont="1" applyFill="1" applyBorder="1" applyAlignment="1" applyProtection="1">
      <alignment horizontal="right" vertical="center" wrapText="1"/>
    </xf>
    <xf numFmtId="170" fontId="16" fillId="5" borderId="1" xfId="0" applyNumberFormat="1" applyFont="1" applyFill="1" applyBorder="1" applyAlignment="1" applyProtection="1">
      <alignment horizontal="right" vertical="center" wrapText="1"/>
    </xf>
    <xf numFmtId="170" fontId="17" fillId="0" borderId="1" xfId="0" applyNumberFormat="1" applyFont="1" applyBorder="1" applyAlignment="1" applyProtection="1">
      <alignment vertical="center" wrapText="1"/>
      <protection locked="0"/>
    </xf>
    <xf numFmtId="10" fontId="4" fillId="0" borderId="2" xfId="0" applyNumberFormat="1" applyFont="1" applyBorder="1" applyAlignment="1" applyProtection="1">
      <alignment vertical="center"/>
      <protection locked="0"/>
    </xf>
    <xf numFmtId="10" fontId="4" fillId="0" borderId="1" xfId="0" applyNumberFormat="1" applyFont="1" applyBorder="1" applyAlignment="1" applyProtection="1">
      <alignment vertical="center"/>
      <protection locked="0"/>
    </xf>
    <xf numFmtId="170" fontId="4" fillId="5" borderId="1" xfId="0" applyNumberFormat="1" applyFont="1" applyFill="1" applyBorder="1" applyAlignment="1" applyProtection="1">
      <alignment vertical="center"/>
    </xf>
    <xf numFmtId="170" fontId="12" fillId="5" borderId="1" xfId="0" applyNumberFormat="1" applyFont="1" applyFill="1" applyBorder="1" applyAlignment="1" applyProtection="1">
      <alignment horizontal="center" vertical="center"/>
    </xf>
    <xf numFmtId="170" fontId="0" fillId="0" borderId="0" xfId="0" applyNumberFormat="1" applyProtection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3" fillId="7" borderId="1" xfId="1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169" fontId="6" fillId="5" borderId="1" xfId="0" applyNumberFormat="1" applyFont="1" applyFill="1" applyBorder="1" applyAlignment="1" applyProtection="1">
      <alignment vertical="center" wrapText="1"/>
    </xf>
    <xf numFmtId="3" fontId="6" fillId="5" borderId="1" xfId="3" applyNumberFormat="1" applyFont="1" applyFill="1" applyBorder="1" applyAlignment="1" applyProtection="1">
      <alignment vertical="center" wrapText="1"/>
    </xf>
    <xf numFmtId="170" fontId="6" fillId="5" borderId="1" xfId="0" applyNumberFormat="1" applyFont="1" applyFill="1" applyBorder="1" applyAlignment="1" applyProtection="1">
      <alignment horizontal="right" vertical="center" wrapText="1"/>
    </xf>
    <xf numFmtId="0" fontId="15" fillId="4" borderId="1" xfId="0" applyFont="1" applyFill="1" applyBorder="1" applyAlignment="1">
      <alignment vertical="center" wrapText="1"/>
    </xf>
    <xf numFmtId="164" fontId="30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right" vertical="center" wrapText="1"/>
    </xf>
    <xf numFmtId="0" fontId="10" fillId="6" borderId="0" xfId="0" applyFont="1" applyFill="1" applyBorder="1" applyAlignment="1" applyProtection="1"/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0" fontId="6" fillId="8" borderId="0" xfId="0" applyFont="1" applyFill="1" applyBorder="1" applyAlignment="1" applyProtection="1">
      <alignment vertical="center" wrapText="1"/>
    </xf>
    <xf numFmtId="0" fontId="6" fillId="8" borderId="0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 wrapText="1"/>
    </xf>
    <xf numFmtId="10" fontId="4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42" fillId="0" borderId="0" xfId="0" applyFont="1"/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1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13" fillId="0" borderId="12" xfId="0" applyFont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6" fillId="4" borderId="10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vertical="center" wrapText="1"/>
    </xf>
    <xf numFmtId="0" fontId="16" fillId="4" borderId="2" xfId="0" applyFont="1" applyFill="1" applyBorder="1" applyAlignment="1" applyProtection="1">
      <alignment horizontal="left" vertical="center" wrapText="1"/>
    </xf>
    <xf numFmtId="0" fontId="16" fillId="4" borderId="3" xfId="0" applyFont="1" applyFill="1" applyBorder="1" applyAlignment="1" applyProtection="1">
      <alignment horizontal="left" vertical="center" wrapText="1"/>
    </xf>
    <xf numFmtId="0" fontId="16" fillId="4" borderId="1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9" fillId="0" borderId="1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quotePrefix="1" applyFont="1" applyBorder="1" applyAlignment="1" applyProtection="1">
      <alignment horizontal="left" vertical="center" wrapText="1"/>
    </xf>
    <xf numFmtId="0" fontId="36" fillId="8" borderId="0" xfId="0" applyFont="1" applyFill="1" applyBorder="1" applyAlignment="1" applyProtection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</cellXfs>
  <cellStyles count="5">
    <cellStyle name="Collegamento ipertestuale" xfId="1" builtinId="8"/>
    <cellStyle name="Euro" xfId="2" xr:uid="{00000000-0005-0000-0000-000001000000}"/>
    <cellStyle name="Migliaia" xfId="3" builtinId="3"/>
    <cellStyle name="Normale" xfId="0" builtinId="0"/>
    <cellStyle name="Percentual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347870</xdr:colOff>
      <xdr:row>0</xdr:row>
      <xdr:rowOff>0</xdr:rowOff>
    </xdr:from>
    <xdr:to>
      <xdr:col>11</xdr:col>
      <xdr:colOff>124074</xdr:colOff>
      <xdr:row>3</xdr:row>
      <xdr:rowOff>11678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283" y="0"/>
          <a:ext cx="1002030" cy="5086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165651</xdr:colOff>
      <xdr:row>3</xdr:row>
      <xdr:rowOff>74542</xdr:rowOff>
    </xdr:from>
    <xdr:to>
      <xdr:col>10</xdr:col>
      <xdr:colOff>502362</xdr:colOff>
      <xdr:row>8</xdr:row>
      <xdr:rowOff>107673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608" y="571499"/>
          <a:ext cx="5447080" cy="1408044"/>
        </a:xfrm>
        <a:prstGeom prst="rect">
          <a:avLst/>
        </a:prstGeom>
      </xdr:spPr>
    </xdr:pic>
    <xdr:clientData/>
  </xdr:twoCellAnchor>
  <xdr:twoCellAnchor editAs="oneCell">
    <xdr:from>
      <xdr:col>1</xdr:col>
      <xdr:colOff>82826</xdr:colOff>
      <xdr:row>8</xdr:row>
      <xdr:rowOff>331303</xdr:rowOff>
    </xdr:from>
    <xdr:to>
      <xdr:col>10</xdr:col>
      <xdr:colOff>530087</xdr:colOff>
      <xdr:row>21</xdr:row>
      <xdr:rowOff>190500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2203173"/>
          <a:ext cx="5557630" cy="3801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9525</xdr:rowOff>
    </xdr:to>
    <xdr:pic>
      <xdr:nvPicPr>
        <xdr:cNvPr id="8193" name="Picture 1" descr="trasp">
          <a:extLst>
            <a:ext uri="{FF2B5EF4-FFF2-40B4-BE49-F238E27FC236}">
              <a16:creationId xmlns:a16="http://schemas.microsoft.com/office/drawing/2014/main" id="{00000000-0008-0000-0C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105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8194" name="Picture 2" descr="trasp">
          <a:extLst>
            <a:ext uri="{FF2B5EF4-FFF2-40B4-BE49-F238E27FC236}">
              <a16:creationId xmlns:a16="http://schemas.microsoft.com/office/drawing/2014/main" id="{00000000-0008-0000-0C00-00000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8195" name="Picture 3" descr="trasp">
          <a:extLst>
            <a:ext uri="{FF2B5EF4-FFF2-40B4-BE49-F238E27FC236}">
              <a16:creationId xmlns:a16="http://schemas.microsoft.com/office/drawing/2014/main" id="{00000000-0008-0000-0C00-00000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266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8196" name="Picture 4" descr="trasp">
          <a:extLst>
            <a:ext uri="{FF2B5EF4-FFF2-40B4-BE49-F238E27FC236}">
              <a16:creationId xmlns:a16="http://schemas.microsoft.com/office/drawing/2014/main" id="{00000000-0008-0000-0C00-00000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428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9525</xdr:rowOff>
    </xdr:to>
    <xdr:pic>
      <xdr:nvPicPr>
        <xdr:cNvPr id="8197" name="Picture 5" descr="trasp">
          <a:extLst>
            <a:ext uri="{FF2B5EF4-FFF2-40B4-BE49-F238E27FC236}">
              <a16:creationId xmlns:a16="http://schemas.microsoft.com/office/drawing/2014/main" id="{00000000-0008-0000-0C00-00000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590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8198" name="Picture 6" descr="trasp">
          <a:extLst>
            <a:ext uri="{FF2B5EF4-FFF2-40B4-BE49-F238E27FC236}">
              <a16:creationId xmlns:a16="http://schemas.microsoft.com/office/drawing/2014/main" id="{00000000-0008-0000-0C00-00000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752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8199" name="Picture 7" descr="trasp">
          <a:extLst>
            <a:ext uri="{FF2B5EF4-FFF2-40B4-BE49-F238E27FC236}">
              <a16:creationId xmlns:a16="http://schemas.microsoft.com/office/drawing/2014/main" id="{00000000-0008-0000-0C00-00000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8200" name="Picture 8" descr="trasp">
          <a:extLst>
            <a:ext uri="{FF2B5EF4-FFF2-40B4-BE49-F238E27FC236}">
              <a16:creationId xmlns:a16="http://schemas.microsoft.com/office/drawing/2014/main" id="{00000000-0008-0000-0C00-00000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8201" name="Picture 9" descr="trasp">
          <a:extLst>
            <a:ext uri="{FF2B5EF4-FFF2-40B4-BE49-F238E27FC236}">
              <a16:creationId xmlns:a16="http://schemas.microsoft.com/office/drawing/2014/main" id="{00000000-0008-0000-0C00-00000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9525</xdr:rowOff>
    </xdr:to>
    <xdr:pic>
      <xdr:nvPicPr>
        <xdr:cNvPr id="8202" name="Picture 10" descr="trasp">
          <a:extLst>
            <a:ext uri="{FF2B5EF4-FFF2-40B4-BE49-F238E27FC236}">
              <a16:creationId xmlns:a16="http://schemas.microsoft.com/office/drawing/2014/main" id="{00000000-0008-0000-0C00-00000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400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8203" name="Picture 11" descr="trasp">
          <a:extLst>
            <a:ext uri="{FF2B5EF4-FFF2-40B4-BE49-F238E27FC236}">
              <a16:creationId xmlns:a16="http://schemas.microsoft.com/office/drawing/2014/main" id="{00000000-0008-0000-0C00-00000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8204" name="Picture 12" descr="trasp">
          <a:extLst>
            <a:ext uri="{FF2B5EF4-FFF2-40B4-BE49-F238E27FC236}">
              <a16:creationId xmlns:a16="http://schemas.microsoft.com/office/drawing/2014/main" id="{00000000-0008-0000-0C00-00000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8205" name="Picture 13" descr="trasp">
          <a:extLst>
            <a:ext uri="{FF2B5EF4-FFF2-40B4-BE49-F238E27FC236}">
              <a16:creationId xmlns:a16="http://schemas.microsoft.com/office/drawing/2014/main" id="{00000000-0008-0000-0C00-00000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8206" name="Picture 14" descr="trasp">
          <a:extLst>
            <a:ext uri="{FF2B5EF4-FFF2-40B4-BE49-F238E27FC236}">
              <a16:creationId xmlns:a16="http://schemas.microsoft.com/office/drawing/2014/main" id="{00000000-0008-0000-0C00-00000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04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9525</xdr:rowOff>
    </xdr:to>
    <xdr:pic>
      <xdr:nvPicPr>
        <xdr:cNvPr id="8207" name="Picture 15" descr="trasp">
          <a:extLst>
            <a:ext uri="{FF2B5EF4-FFF2-40B4-BE49-F238E27FC236}">
              <a16:creationId xmlns:a16="http://schemas.microsoft.com/office/drawing/2014/main" id="{00000000-0008-0000-0C00-00000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2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9525</xdr:rowOff>
    </xdr:to>
    <xdr:pic>
      <xdr:nvPicPr>
        <xdr:cNvPr id="8208" name="Picture 16" descr="trasp">
          <a:extLst>
            <a:ext uri="{FF2B5EF4-FFF2-40B4-BE49-F238E27FC236}">
              <a16:creationId xmlns:a16="http://schemas.microsoft.com/office/drawing/2014/main" id="{00000000-0008-0000-0C00-00001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8209" name="Picture 17" descr="trasp">
          <a:extLst>
            <a:ext uri="{FF2B5EF4-FFF2-40B4-BE49-F238E27FC236}">
              <a16:creationId xmlns:a16="http://schemas.microsoft.com/office/drawing/2014/main" id="{00000000-0008-0000-0C00-00001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8210" name="Picture 18" descr="trasp">
          <a:extLst>
            <a:ext uri="{FF2B5EF4-FFF2-40B4-BE49-F238E27FC236}">
              <a16:creationId xmlns:a16="http://schemas.microsoft.com/office/drawing/2014/main" id="{00000000-0008-0000-0C00-00001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695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9525</xdr:rowOff>
    </xdr:to>
    <xdr:pic>
      <xdr:nvPicPr>
        <xdr:cNvPr id="8211" name="Picture 19" descr="trasp">
          <a:extLst>
            <a:ext uri="{FF2B5EF4-FFF2-40B4-BE49-F238E27FC236}">
              <a16:creationId xmlns:a16="http://schemas.microsoft.com/office/drawing/2014/main" id="{00000000-0008-0000-0C00-00001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8212" name="Picture 20" descr="trasp">
          <a:extLst>
            <a:ext uri="{FF2B5EF4-FFF2-40B4-BE49-F238E27FC236}">
              <a16:creationId xmlns:a16="http://schemas.microsoft.com/office/drawing/2014/main" id="{00000000-0008-0000-0C00-00001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019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9525</xdr:rowOff>
    </xdr:to>
    <xdr:pic>
      <xdr:nvPicPr>
        <xdr:cNvPr id="8213" name="Picture 21" descr="trasp">
          <a:extLst>
            <a:ext uri="{FF2B5EF4-FFF2-40B4-BE49-F238E27FC236}">
              <a16:creationId xmlns:a16="http://schemas.microsoft.com/office/drawing/2014/main" id="{00000000-0008-0000-0C00-00001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14" name="Picture 22" descr="trasp">
          <a:extLst>
            <a:ext uri="{FF2B5EF4-FFF2-40B4-BE49-F238E27FC236}">
              <a16:creationId xmlns:a16="http://schemas.microsoft.com/office/drawing/2014/main" id="{00000000-0008-0000-0C00-00001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15" name="Picture 23" descr="trasp">
          <a:extLst>
            <a:ext uri="{FF2B5EF4-FFF2-40B4-BE49-F238E27FC236}">
              <a16:creationId xmlns:a16="http://schemas.microsoft.com/office/drawing/2014/main" id="{00000000-0008-0000-0C00-00001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16" name="Picture 24" descr="trasp">
          <a:extLst>
            <a:ext uri="{FF2B5EF4-FFF2-40B4-BE49-F238E27FC236}">
              <a16:creationId xmlns:a16="http://schemas.microsoft.com/office/drawing/2014/main" id="{00000000-0008-0000-0C00-00001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17" name="Picture 25" descr="trasp">
          <a:extLst>
            <a:ext uri="{FF2B5EF4-FFF2-40B4-BE49-F238E27FC236}">
              <a16:creationId xmlns:a16="http://schemas.microsoft.com/office/drawing/2014/main" id="{00000000-0008-0000-0C00-00001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18" name="Picture 26" descr="trasp">
          <a:extLst>
            <a:ext uri="{FF2B5EF4-FFF2-40B4-BE49-F238E27FC236}">
              <a16:creationId xmlns:a16="http://schemas.microsoft.com/office/drawing/2014/main" id="{00000000-0008-0000-0C00-00001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19" name="Picture 27" descr="trasp">
          <a:extLst>
            <a:ext uri="{FF2B5EF4-FFF2-40B4-BE49-F238E27FC236}">
              <a16:creationId xmlns:a16="http://schemas.microsoft.com/office/drawing/2014/main" id="{00000000-0008-0000-0C00-00001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0" name="Picture 28" descr="trasp">
          <a:extLst>
            <a:ext uri="{FF2B5EF4-FFF2-40B4-BE49-F238E27FC236}">
              <a16:creationId xmlns:a16="http://schemas.microsoft.com/office/drawing/2014/main" id="{00000000-0008-0000-0C00-00001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1" name="Picture 29" descr="trasp">
          <a:extLst>
            <a:ext uri="{FF2B5EF4-FFF2-40B4-BE49-F238E27FC236}">
              <a16:creationId xmlns:a16="http://schemas.microsoft.com/office/drawing/2014/main" id="{00000000-0008-0000-0C00-00001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2" name="Picture 30" descr="trasp">
          <a:extLst>
            <a:ext uri="{FF2B5EF4-FFF2-40B4-BE49-F238E27FC236}">
              <a16:creationId xmlns:a16="http://schemas.microsoft.com/office/drawing/2014/main" id="{00000000-0008-0000-0C00-00001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3" name="Picture 31" descr="trasp">
          <a:extLst>
            <a:ext uri="{FF2B5EF4-FFF2-40B4-BE49-F238E27FC236}">
              <a16:creationId xmlns:a16="http://schemas.microsoft.com/office/drawing/2014/main" id="{00000000-0008-0000-0C00-00001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4" name="Picture 32" descr="trasp">
          <a:extLst>
            <a:ext uri="{FF2B5EF4-FFF2-40B4-BE49-F238E27FC236}">
              <a16:creationId xmlns:a16="http://schemas.microsoft.com/office/drawing/2014/main" id="{00000000-0008-0000-0C00-00002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5" name="Picture 33" descr="trasp">
          <a:extLst>
            <a:ext uri="{FF2B5EF4-FFF2-40B4-BE49-F238E27FC236}">
              <a16:creationId xmlns:a16="http://schemas.microsoft.com/office/drawing/2014/main" id="{00000000-0008-0000-0C00-00002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6" name="Picture 34" descr="trasp">
          <a:extLst>
            <a:ext uri="{FF2B5EF4-FFF2-40B4-BE49-F238E27FC236}">
              <a16:creationId xmlns:a16="http://schemas.microsoft.com/office/drawing/2014/main" id="{00000000-0008-0000-0C00-00002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7" name="Picture 35" descr="trasp">
          <a:extLst>
            <a:ext uri="{FF2B5EF4-FFF2-40B4-BE49-F238E27FC236}">
              <a16:creationId xmlns:a16="http://schemas.microsoft.com/office/drawing/2014/main" id="{00000000-0008-0000-0C00-00002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8" name="Picture 36" descr="trasp">
          <a:extLst>
            <a:ext uri="{FF2B5EF4-FFF2-40B4-BE49-F238E27FC236}">
              <a16:creationId xmlns:a16="http://schemas.microsoft.com/office/drawing/2014/main" id="{00000000-0008-0000-0C00-00002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29" name="Picture 37" descr="trasp">
          <a:extLst>
            <a:ext uri="{FF2B5EF4-FFF2-40B4-BE49-F238E27FC236}">
              <a16:creationId xmlns:a16="http://schemas.microsoft.com/office/drawing/2014/main" id="{00000000-0008-0000-0C00-00002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30" name="Picture 38" descr="trasp">
          <a:extLst>
            <a:ext uri="{FF2B5EF4-FFF2-40B4-BE49-F238E27FC236}">
              <a16:creationId xmlns:a16="http://schemas.microsoft.com/office/drawing/2014/main" id="{00000000-0008-0000-0C00-00002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31" name="Picture 39" descr="trasp">
          <a:extLst>
            <a:ext uri="{FF2B5EF4-FFF2-40B4-BE49-F238E27FC236}">
              <a16:creationId xmlns:a16="http://schemas.microsoft.com/office/drawing/2014/main" id="{00000000-0008-0000-0C00-00002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32" name="Picture 40" descr="trasp">
          <a:extLst>
            <a:ext uri="{FF2B5EF4-FFF2-40B4-BE49-F238E27FC236}">
              <a16:creationId xmlns:a16="http://schemas.microsoft.com/office/drawing/2014/main" id="{00000000-0008-0000-0C00-00002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8233" name="Picture 41" descr="trasp">
          <a:extLst>
            <a:ext uri="{FF2B5EF4-FFF2-40B4-BE49-F238E27FC236}">
              <a16:creationId xmlns:a16="http://schemas.microsoft.com/office/drawing/2014/main" id="{00000000-0008-0000-0C00-00002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8234" name="Picture 42" descr="trasp">
          <a:extLst>
            <a:ext uri="{FF2B5EF4-FFF2-40B4-BE49-F238E27FC236}">
              <a16:creationId xmlns:a16="http://schemas.microsoft.com/office/drawing/2014/main" id="{00000000-0008-0000-0C00-00002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266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8235" name="Picture 43" descr="trasp">
          <a:extLst>
            <a:ext uri="{FF2B5EF4-FFF2-40B4-BE49-F238E27FC236}">
              <a16:creationId xmlns:a16="http://schemas.microsoft.com/office/drawing/2014/main" id="{00000000-0008-0000-0C00-00002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428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9525</xdr:rowOff>
    </xdr:to>
    <xdr:pic>
      <xdr:nvPicPr>
        <xdr:cNvPr id="8236" name="Picture 44" descr="trasp">
          <a:extLst>
            <a:ext uri="{FF2B5EF4-FFF2-40B4-BE49-F238E27FC236}">
              <a16:creationId xmlns:a16="http://schemas.microsoft.com/office/drawing/2014/main" id="{00000000-0008-0000-0C00-00002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590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9525</xdr:rowOff>
    </xdr:to>
    <xdr:pic>
      <xdr:nvPicPr>
        <xdr:cNvPr id="8237" name="Picture 45" descr="trasp">
          <a:extLst>
            <a:ext uri="{FF2B5EF4-FFF2-40B4-BE49-F238E27FC236}">
              <a16:creationId xmlns:a16="http://schemas.microsoft.com/office/drawing/2014/main" id="{00000000-0008-0000-0C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590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8238" name="Picture 46" descr="trasp">
          <a:extLst>
            <a:ext uri="{FF2B5EF4-FFF2-40B4-BE49-F238E27FC236}">
              <a16:creationId xmlns:a16="http://schemas.microsoft.com/office/drawing/2014/main" id="{00000000-0008-0000-0C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752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8239" name="Picture 47" descr="trasp">
          <a:extLst>
            <a:ext uri="{FF2B5EF4-FFF2-40B4-BE49-F238E27FC236}">
              <a16:creationId xmlns:a16="http://schemas.microsoft.com/office/drawing/2014/main" id="{00000000-0008-0000-0C00-00002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8240" name="Picture 48" descr="trasp">
          <a:extLst>
            <a:ext uri="{FF2B5EF4-FFF2-40B4-BE49-F238E27FC236}">
              <a16:creationId xmlns:a16="http://schemas.microsoft.com/office/drawing/2014/main" id="{00000000-0008-0000-0C00-00003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8241" name="Picture 49" descr="trasp">
          <a:extLst>
            <a:ext uri="{FF2B5EF4-FFF2-40B4-BE49-F238E27FC236}">
              <a16:creationId xmlns:a16="http://schemas.microsoft.com/office/drawing/2014/main" id="{00000000-0008-0000-0C00-00003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8242" name="Picture 50" descr="trasp">
          <a:extLst>
            <a:ext uri="{FF2B5EF4-FFF2-40B4-BE49-F238E27FC236}">
              <a16:creationId xmlns:a16="http://schemas.microsoft.com/office/drawing/2014/main" id="{00000000-0008-0000-0C00-00003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8243" name="Picture 51" descr="trasp">
          <a:extLst>
            <a:ext uri="{FF2B5EF4-FFF2-40B4-BE49-F238E27FC236}">
              <a16:creationId xmlns:a16="http://schemas.microsoft.com/office/drawing/2014/main" id="{00000000-0008-0000-0C00-00003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9525</xdr:rowOff>
    </xdr:to>
    <xdr:pic>
      <xdr:nvPicPr>
        <xdr:cNvPr id="8244" name="Picture 52" descr="trasp">
          <a:extLst>
            <a:ext uri="{FF2B5EF4-FFF2-40B4-BE49-F238E27FC236}">
              <a16:creationId xmlns:a16="http://schemas.microsoft.com/office/drawing/2014/main" id="{00000000-0008-0000-0C00-00003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400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8245" name="Picture 53" descr="trasp">
          <a:extLst>
            <a:ext uri="{FF2B5EF4-FFF2-40B4-BE49-F238E27FC236}">
              <a16:creationId xmlns:a16="http://schemas.microsoft.com/office/drawing/2014/main" id="{00000000-0008-0000-0C00-00003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8246" name="Picture 54" descr="trasp">
          <a:extLst>
            <a:ext uri="{FF2B5EF4-FFF2-40B4-BE49-F238E27FC236}">
              <a16:creationId xmlns:a16="http://schemas.microsoft.com/office/drawing/2014/main" id="{00000000-0008-0000-0C00-00003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8247" name="Picture 55" descr="trasp">
          <a:extLst>
            <a:ext uri="{FF2B5EF4-FFF2-40B4-BE49-F238E27FC236}">
              <a16:creationId xmlns:a16="http://schemas.microsoft.com/office/drawing/2014/main" id="{00000000-0008-0000-0C00-00003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8248" name="Picture 56" descr="trasp">
          <a:extLst>
            <a:ext uri="{FF2B5EF4-FFF2-40B4-BE49-F238E27FC236}">
              <a16:creationId xmlns:a16="http://schemas.microsoft.com/office/drawing/2014/main" id="{00000000-0008-0000-0C00-00003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8249" name="Picture 57" descr="trasp">
          <a:extLst>
            <a:ext uri="{FF2B5EF4-FFF2-40B4-BE49-F238E27FC236}">
              <a16:creationId xmlns:a16="http://schemas.microsoft.com/office/drawing/2014/main" id="{00000000-0008-0000-0C00-00003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8250" name="Picture 58" descr="trasp">
          <a:extLst>
            <a:ext uri="{FF2B5EF4-FFF2-40B4-BE49-F238E27FC236}">
              <a16:creationId xmlns:a16="http://schemas.microsoft.com/office/drawing/2014/main" id="{00000000-0008-0000-0C00-00003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752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8251" name="Picture 59" descr="trasp">
          <a:extLst>
            <a:ext uri="{FF2B5EF4-FFF2-40B4-BE49-F238E27FC236}">
              <a16:creationId xmlns:a16="http://schemas.microsoft.com/office/drawing/2014/main" id="{00000000-0008-0000-0C00-00003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8252" name="Picture 60" descr="trasp">
          <a:extLst>
            <a:ext uri="{FF2B5EF4-FFF2-40B4-BE49-F238E27FC236}">
              <a16:creationId xmlns:a16="http://schemas.microsoft.com/office/drawing/2014/main" id="{00000000-0008-0000-0C00-00003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8253" name="Picture 61" descr="trasp">
          <a:extLst>
            <a:ext uri="{FF2B5EF4-FFF2-40B4-BE49-F238E27FC236}">
              <a16:creationId xmlns:a16="http://schemas.microsoft.com/office/drawing/2014/main" id="{00000000-0008-0000-0C00-00003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9525</xdr:rowOff>
    </xdr:to>
    <xdr:pic>
      <xdr:nvPicPr>
        <xdr:cNvPr id="8254" name="Picture 62" descr="trasp">
          <a:extLst>
            <a:ext uri="{FF2B5EF4-FFF2-40B4-BE49-F238E27FC236}">
              <a16:creationId xmlns:a16="http://schemas.microsoft.com/office/drawing/2014/main" id="{00000000-0008-0000-0C00-00003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8255" name="Picture 63" descr="trasp">
          <a:extLst>
            <a:ext uri="{FF2B5EF4-FFF2-40B4-BE49-F238E27FC236}">
              <a16:creationId xmlns:a16="http://schemas.microsoft.com/office/drawing/2014/main" id="{00000000-0008-0000-0C00-00003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8256" name="Picture 64" descr="trasp">
          <a:extLst>
            <a:ext uri="{FF2B5EF4-FFF2-40B4-BE49-F238E27FC236}">
              <a16:creationId xmlns:a16="http://schemas.microsoft.com/office/drawing/2014/main" id="{00000000-0008-0000-0C00-00004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8257" name="Picture 65" descr="trasp">
          <a:extLst>
            <a:ext uri="{FF2B5EF4-FFF2-40B4-BE49-F238E27FC236}">
              <a16:creationId xmlns:a16="http://schemas.microsoft.com/office/drawing/2014/main" id="{00000000-0008-0000-0C00-00004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9525</xdr:rowOff>
    </xdr:to>
    <xdr:pic>
      <xdr:nvPicPr>
        <xdr:cNvPr id="8258" name="Picture 66" descr="trasp">
          <a:extLst>
            <a:ext uri="{FF2B5EF4-FFF2-40B4-BE49-F238E27FC236}">
              <a16:creationId xmlns:a16="http://schemas.microsoft.com/office/drawing/2014/main" id="{00000000-0008-0000-0C00-00004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400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8259" name="Picture 67" descr="trasp">
          <a:extLst>
            <a:ext uri="{FF2B5EF4-FFF2-40B4-BE49-F238E27FC236}">
              <a16:creationId xmlns:a16="http://schemas.microsoft.com/office/drawing/2014/main" id="{00000000-0008-0000-0C00-00004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8260" name="Picture 68" descr="trasp">
          <a:extLst>
            <a:ext uri="{FF2B5EF4-FFF2-40B4-BE49-F238E27FC236}">
              <a16:creationId xmlns:a16="http://schemas.microsoft.com/office/drawing/2014/main" id="{00000000-0008-0000-0C00-00004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8261" name="Picture 69" descr="trasp">
          <a:extLst>
            <a:ext uri="{FF2B5EF4-FFF2-40B4-BE49-F238E27FC236}">
              <a16:creationId xmlns:a16="http://schemas.microsoft.com/office/drawing/2014/main" id="{00000000-0008-0000-0C00-00004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8262" name="Picture 70" descr="trasp">
          <a:extLst>
            <a:ext uri="{FF2B5EF4-FFF2-40B4-BE49-F238E27FC236}">
              <a16:creationId xmlns:a16="http://schemas.microsoft.com/office/drawing/2014/main" id="{00000000-0008-0000-0C00-00004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8263" name="Picture 71" descr="trasp">
          <a:extLst>
            <a:ext uri="{FF2B5EF4-FFF2-40B4-BE49-F238E27FC236}">
              <a16:creationId xmlns:a16="http://schemas.microsoft.com/office/drawing/2014/main" id="{00000000-0008-0000-0C00-00004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8264" name="Picture 72" descr="trasp">
          <a:extLst>
            <a:ext uri="{FF2B5EF4-FFF2-40B4-BE49-F238E27FC236}">
              <a16:creationId xmlns:a16="http://schemas.microsoft.com/office/drawing/2014/main" id="{00000000-0008-0000-0C00-00004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8265" name="Picture 73" descr="trasp">
          <a:extLst>
            <a:ext uri="{FF2B5EF4-FFF2-40B4-BE49-F238E27FC236}">
              <a16:creationId xmlns:a16="http://schemas.microsoft.com/office/drawing/2014/main" id="{00000000-0008-0000-0C00-00004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8266" name="Picture 74" descr="trasp">
          <a:extLst>
            <a:ext uri="{FF2B5EF4-FFF2-40B4-BE49-F238E27FC236}">
              <a16:creationId xmlns:a16="http://schemas.microsoft.com/office/drawing/2014/main" id="{00000000-0008-0000-0C00-00004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04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9525</xdr:rowOff>
    </xdr:to>
    <xdr:pic>
      <xdr:nvPicPr>
        <xdr:cNvPr id="8267" name="Picture 75" descr="trasp">
          <a:extLst>
            <a:ext uri="{FF2B5EF4-FFF2-40B4-BE49-F238E27FC236}">
              <a16:creationId xmlns:a16="http://schemas.microsoft.com/office/drawing/2014/main" id="{00000000-0008-0000-0C00-00004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2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9525</xdr:rowOff>
    </xdr:to>
    <xdr:pic>
      <xdr:nvPicPr>
        <xdr:cNvPr id="8268" name="Picture 76" descr="trasp">
          <a:extLst>
            <a:ext uri="{FF2B5EF4-FFF2-40B4-BE49-F238E27FC236}">
              <a16:creationId xmlns:a16="http://schemas.microsoft.com/office/drawing/2014/main" id="{00000000-0008-0000-0C00-00004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8269" name="Picture 77" descr="trasp">
          <a:extLst>
            <a:ext uri="{FF2B5EF4-FFF2-40B4-BE49-F238E27FC236}">
              <a16:creationId xmlns:a16="http://schemas.microsoft.com/office/drawing/2014/main" id="{00000000-0008-0000-0C00-00004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9525</xdr:rowOff>
    </xdr:to>
    <xdr:pic>
      <xdr:nvPicPr>
        <xdr:cNvPr id="8270" name="Picture 78" descr="trasp">
          <a:extLst>
            <a:ext uri="{FF2B5EF4-FFF2-40B4-BE49-F238E27FC236}">
              <a16:creationId xmlns:a16="http://schemas.microsoft.com/office/drawing/2014/main" id="{00000000-0008-0000-0C00-00004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2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9525</xdr:rowOff>
    </xdr:to>
    <xdr:pic>
      <xdr:nvPicPr>
        <xdr:cNvPr id="8271" name="Picture 79" descr="trasp">
          <a:extLst>
            <a:ext uri="{FF2B5EF4-FFF2-40B4-BE49-F238E27FC236}">
              <a16:creationId xmlns:a16="http://schemas.microsoft.com/office/drawing/2014/main" id="{00000000-0008-0000-0C00-00004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8272" name="Picture 80" descr="trasp">
          <a:extLst>
            <a:ext uri="{FF2B5EF4-FFF2-40B4-BE49-F238E27FC236}">
              <a16:creationId xmlns:a16="http://schemas.microsoft.com/office/drawing/2014/main" id="{00000000-0008-0000-0C00-00005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8273" name="Picture 81" descr="trasp">
          <a:extLst>
            <a:ext uri="{FF2B5EF4-FFF2-40B4-BE49-F238E27FC236}">
              <a16:creationId xmlns:a16="http://schemas.microsoft.com/office/drawing/2014/main" id="{00000000-0008-0000-0C00-00005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8274" name="Picture 82" descr="trasp">
          <a:extLst>
            <a:ext uri="{FF2B5EF4-FFF2-40B4-BE49-F238E27FC236}">
              <a16:creationId xmlns:a16="http://schemas.microsoft.com/office/drawing/2014/main" id="{00000000-0008-0000-0C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695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9525</xdr:rowOff>
    </xdr:to>
    <xdr:pic>
      <xdr:nvPicPr>
        <xdr:cNvPr id="8275" name="Picture 83" descr="trasp">
          <a:extLst>
            <a:ext uri="{FF2B5EF4-FFF2-40B4-BE49-F238E27FC236}">
              <a16:creationId xmlns:a16="http://schemas.microsoft.com/office/drawing/2014/main" id="{00000000-0008-0000-0C00-00005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8276" name="Picture 84" descr="trasp">
          <a:extLst>
            <a:ext uri="{FF2B5EF4-FFF2-40B4-BE49-F238E27FC236}">
              <a16:creationId xmlns:a16="http://schemas.microsoft.com/office/drawing/2014/main" id="{00000000-0008-0000-0C00-00005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019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9525</xdr:rowOff>
    </xdr:to>
    <xdr:pic>
      <xdr:nvPicPr>
        <xdr:cNvPr id="8277" name="Picture 85" descr="trasp">
          <a:extLst>
            <a:ext uri="{FF2B5EF4-FFF2-40B4-BE49-F238E27FC236}">
              <a16:creationId xmlns:a16="http://schemas.microsoft.com/office/drawing/2014/main" id="{00000000-0008-0000-0C00-00005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9525</xdr:rowOff>
    </xdr:to>
    <xdr:pic>
      <xdr:nvPicPr>
        <xdr:cNvPr id="8278" name="Picture 86" descr="trasp">
          <a:extLst>
            <a:ext uri="{FF2B5EF4-FFF2-40B4-BE49-F238E27FC236}">
              <a16:creationId xmlns:a16="http://schemas.microsoft.com/office/drawing/2014/main" id="{00000000-0008-0000-0C00-00005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8279" name="Picture 87" descr="trasp">
          <a:extLst>
            <a:ext uri="{FF2B5EF4-FFF2-40B4-BE49-F238E27FC236}">
              <a16:creationId xmlns:a16="http://schemas.microsoft.com/office/drawing/2014/main" id="{00000000-0008-0000-0C00-00005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019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9525</xdr:rowOff>
    </xdr:to>
    <xdr:pic>
      <xdr:nvPicPr>
        <xdr:cNvPr id="8280" name="Picture 88" descr="trasp">
          <a:extLst>
            <a:ext uri="{FF2B5EF4-FFF2-40B4-BE49-F238E27FC236}">
              <a16:creationId xmlns:a16="http://schemas.microsoft.com/office/drawing/2014/main" id="{00000000-0008-0000-0C00-00005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9525</xdr:rowOff>
    </xdr:to>
    <xdr:pic>
      <xdr:nvPicPr>
        <xdr:cNvPr id="8281" name="Picture 89" descr="trasp">
          <a:extLst>
            <a:ext uri="{FF2B5EF4-FFF2-40B4-BE49-F238E27FC236}">
              <a16:creationId xmlns:a16="http://schemas.microsoft.com/office/drawing/2014/main" id="{00000000-0008-0000-0C00-00005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9525</xdr:rowOff>
    </xdr:to>
    <xdr:pic>
      <xdr:nvPicPr>
        <xdr:cNvPr id="8282" name="Picture 90" descr="trasp">
          <a:extLst>
            <a:ext uri="{FF2B5EF4-FFF2-40B4-BE49-F238E27FC236}">
              <a16:creationId xmlns:a16="http://schemas.microsoft.com/office/drawing/2014/main" id="{00000000-0008-0000-0C00-00005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9525</xdr:rowOff>
    </xdr:to>
    <xdr:pic>
      <xdr:nvPicPr>
        <xdr:cNvPr id="8283" name="Picture 91" descr="trasp">
          <a:extLst>
            <a:ext uri="{FF2B5EF4-FFF2-40B4-BE49-F238E27FC236}">
              <a16:creationId xmlns:a16="http://schemas.microsoft.com/office/drawing/2014/main" id="{00000000-0008-0000-0C00-00005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9525</xdr:rowOff>
    </xdr:to>
    <xdr:pic>
      <xdr:nvPicPr>
        <xdr:cNvPr id="8284" name="Picture 92" descr="trasp">
          <a:extLst>
            <a:ext uri="{FF2B5EF4-FFF2-40B4-BE49-F238E27FC236}">
              <a16:creationId xmlns:a16="http://schemas.microsoft.com/office/drawing/2014/main" id="{00000000-0008-0000-0C00-00005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8293" name="Picture 101" descr="trasp">
          <a:extLst>
            <a:ext uri="{FF2B5EF4-FFF2-40B4-BE49-F238E27FC236}">
              <a16:creationId xmlns:a16="http://schemas.microsoft.com/office/drawing/2014/main" id="{00000000-0008-0000-0C00-00006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294" name="Picture 102" descr="trasp">
          <a:extLst>
            <a:ext uri="{FF2B5EF4-FFF2-40B4-BE49-F238E27FC236}">
              <a16:creationId xmlns:a16="http://schemas.microsoft.com/office/drawing/2014/main" id="{00000000-0008-0000-0C00-00006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8295" name="Picture 103" descr="trasp">
          <a:extLst>
            <a:ext uri="{FF2B5EF4-FFF2-40B4-BE49-F238E27FC236}">
              <a16:creationId xmlns:a16="http://schemas.microsoft.com/office/drawing/2014/main" id="{00000000-0008-0000-0C00-00006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8296" name="Picture 104" descr="trasp">
          <a:extLst>
            <a:ext uri="{FF2B5EF4-FFF2-40B4-BE49-F238E27FC236}">
              <a16:creationId xmlns:a16="http://schemas.microsoft.com/office/drawing/2014/main" id="{00000000-0008-0000-0C00-00006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8297" name="Picture 105" descr="trasp">
          <a:extLst>
            <a:ext uri="{FF2B5EF4-FFF2-40B4-BE49-F238E27FC236}">
              <a16:creationId xmlns:a16="http://schemas.microsoft.com/office/drawing/2014/main" id="{00000000-0008-0000-0C00-00006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8298" name="Picture 106" descr="trasp">
          <a:extLst>
            <a:ext uri="{FF2B5EF4-FFF2-40B4-BE49-F238E27FC236}">
              <a16:creationId xmlns:a16="http://schemas.microsoft.com/office/drawing/2014/main" id="{00000000-0008-0000-0C00-00006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8299" name="Picture 107" descr="trasp">
          <a:extLst>
            <a:ext uri="{FF2B5EF4-FFF2-40B4-BE49-F238E27FC236}">
              <a16:creationId xmlns:a16="http://schemas.microsoft.com/office/drawing/2014/main" id="{00000000-0008-0000-0C00-00006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8300" name="Picture 108" descr="trasp">
          <a:extLst>
            <a:ext uri="{FF2B5EF4-FFF2-40B4-BE49-F238E27FC236}">
              <a16:creationId xmlns:a16="http://schemas.microsoft.com/office/drawing/2014/main" id="{00000000-0008-0000-0C00-00006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8301" name="Picture 109" descr="trasp">
          <a:extLst>
            <a:ext uri="{FF2B5EF4-FFF2-40B4-BE49-F238E27FC236}">
              <a16:creationId xmlns:a16="http://schemas.microsoft.com/office/drawing/2014/main" id="{00000000-0008-0000-0C00-00006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8302" name="Picture 110" descr="trasp">
          <a:extLst>
            <a:ext uri="{FF2B5EF4-FFF2-40B4-BE49-F238E27FC236}">
              <a16:creationId xmlns:a16="http://schemas.microsoft.com/office/drawing/2014/main" id="{00000000-0008-0000-0C00-00006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8303" name="Picture 111" descr="trasp">
          <a:extLst>
            <a:ext uri="{FF2B5EF4-FFF2-40B4-BE49-F238E27FC236}">
              <a16:creationId xmlns:a16="http://schemas.microsoft.com/office/drawing/2014/main" id="{00000000-0008-0000-0C00-00006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8304" name="Picture 112" descr="trasp">
          <a:extLst>
            <a:ext uri="{FF2B5EF4-FFF2-40B4-BE49-F238E27FC236}">
              <a16:creationId xmlns:a16="http://schemas.microsoft.com/office/drawing/2014/main" id="{00000000-0008-0000-0C00-00007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8305" name="Picture 113" descr="trasp">
          <a:extLst>
            <a:ext uri="{FF2B5EF4-FFF2-40B4-BE49-F238E27FC236}">
              <a16:creationId xmlns:a16="http://schemas.microsoft.com/office/drawing/2014/main" id="{00000000-0008-0000-0C00-00007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8306" name="Picture 114" descr="trasp">
          <a:extLst>
            <a:ext uri="{FF2B5EF4-FFF2-40B4-BE49-F238E27FC236}">
              <a16:creationId xmlns:a16="http://schemas.microsoft.com/office/drawing/2014/main" id="{00000000-0008-0000-0C00-00007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8307" name="Picture 115" descr="trasp">
          <a:extLst>
            <a:ext uri="{FF2B5EF4-FFF2-40B4-BE49-F238E27FC236}">
              <a16:creationId xmlns:a16="http://schemas.microsoft.com/office/drawing/2014/main" id="{00000000-0008-0000-0C00-00007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8308" name="Picture 116" descr="trasp">
          <a:extLst>
            <a:ext uri="{FF2B5EF4-FFF2-40B4-BE49-F238E27FC236}">
              <a16:creationId xmlns:a16="http://schemas.microsoft.com/office/drawing/2014/main" id="{00000000-0008-0000-0C00-00007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8309" name="Picture 117" descr="trasp">
          <a:extLst>
            <a:ext uri="{FF2B5EF4-FFF2-40B4-BE49-F238E27FC236}">
              <a16:creationId xmlns:a16="http://schemas.microsoft.com/office/drawing/2014/main" id="{00000000-0008-0000-0C00-00007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9525</xdr:rowOff>
    </xdr:to>
    <xdr:pic>
      <xdr:nvPicPr>
        <xdr:cNvPr id="8310" name="Picture 118" descr="trasp">
          <a:extLst>
            <a:ext uri="{FF2B5EF4-FFF2-40B4-BE49-F238E27FC236}">
              <a16:creationId xmlns:a16="http://schemas.microsoft.com/office/drawing/2014/main" id="{00000000-0008-0000-0C00-00007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5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9525</xdr:rowOff>
    </xdr:to>
    <xdr:pic>
      <xdr:nvPicPr>
        <xdr:cNvPr id="8311" name="Picture 119" descr="trasp">
          <a:extLst>
            <a:ext uri="{FF2B5EF4-FFF2-40B4-BE49-F238E27FC236}">
              <a16:creationId xmlns:a16="http://schemas.microsoft.com/office/drawing/2014/main" id="{00000000-0008-0000-0C00-00007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8312" name="Picture 120" descr="trasp">
          <a:extLst>
            <a:ext uri="{FF2B5EF4-FFF2-40B4-BE49-F238E27FC236}">
              <a16:creationId xmlns:a16="http://schemas.microsoft.com/office/drawing/2014/main" id="{00000000-0008-0000-0C00-00007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9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8313" name="Picture 121" descr="trasp">
          <a:extLst>
            <a:ext uri="{FF2B5EF4-FFF2-40B4-BE49-F238E27FC236}">
              <a16:creationId xmlns:a16="http://schemas.microsoft.com/office/drawing/2014/main" id="{00000000-0008-0000-0C00-00007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14" name="Picture 122" descr="trasp">
          <a:extLst>
            <a:ext uri="{FF2B5EF4-FFF2-40B4-BE49-F238E27FC236}">
              <a16:creationId xmlns:a16="http://schemas.microsoft.com/office/drawing/2014/main" id="{00000000-0008-0000-0C00-00007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15" name="Picture 123" descr="trasp">
          <a:extLst>
            <a:ext uri="{FF2B5EF4-FFF2-40B4-BE49-F238E27FC236}">
              <a16:creationId xmlns:a16="http://schemas.microsoft.com/office/drawing/2014/main" id="{00000000-0008-0000-0C00-00007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16" name="Picture 124" descr="trasp">
          <a:extLst>
            <a:ext uri="{FF2B5EF4-FFF2-40B4-BE49-F238E27FC236}">
              <a16:creationId xmlns:a16="http://schemas.microsoft.com/office/drawing/2014/main" id="{00000000-0008-0000-0C00-00007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17" name="Picture 125" descr="trasp">
          <a:extLst>
            <a:ext uri="{FF2B5EF4-FFF2-40B4-BE49-F238E27FC236}">
              <a16:creationId xmlns:a16="http://schemas.microsoft.com/office/drawing/2014/main" id="{00000000-0008-0000-0C00-00007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18" name="Picture 126" descr="trasp">
          <a:extLst>
            <a:ext uri="{FF2B5EF4-FFF2-40B4-BE49-F238E27FC236}">
              <a16:creationId xmlns:a16="http://schemas.microsoft.com/office/drawing/2014/main" id="{00000000-0008-0000-0C00-00007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19" name="Picture 127" descr="trasp">
          <a:extLst>
            <a:ext uri="{FF2B5EF4-FFF2-40B4-BE49-F238E27FC236}">
              <a16:creationId xmlns:a16="http://schemas.microsoft.com/office/drawing/2014/main" id="{00000000-0008-0000-0C00-00007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0" name="Picture 128" descr="trasp">
          <a:extLst>
            <a:ext uri="{FF2B5EF4-FFF2-40B4-BE49-F238E27FC236}">
              <a16:creationId xmlns:a16="http://schemas.microsoft.com/office/drawing/2014/main" id="{00000000-0008-0000-0C00-00008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1" name="Picture 129" descr="trasp">
          <a:extLst>
            <a:ext uri="{FF2B5EF4-FFF2-40B4-BE49-F238E27FC236}">
              <a16:creationId xmlns:a16="http://schemas.microsoft.com/office/drawing/2014/main" id="{00000000-0008-0000-0C00-00008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2" name="Picture 130" descr="trasp">
          <a:extLst>
            <a:ext uri="{FF2B5EF4-FFF2-40B4-BE49-F238E27FC236}">
              <a16:creationId xmlns:a16="http://schemas.microsoft.com/office/drawing/2014/main" id="{00000000-0008-0000-0C00-00008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3" name="Picture 131" descr="trasp">
          <a:extLst>
            <a:ext uri="{FF2B5EF4-FFF2-40B4-BE49-F238E27FC236}">
              <a16:creationId xmlns:a16="http://schemas.microsoft.com/office/drawing/2014/main" id="{00000000-0008-0000-0C00-00008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4" name="Picture 132" descr="trasp">
          <a:extLst>
            <a:ext uri="{FF2B5EF4-FFF2-40B4-BE49-F238E27FC236}">
              <a16:creationId xmlns:a16="http://schemas.microsoft.com/office/drawing/2014/main" id="{00000000-0008-0000-0C00-00008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5" name="Picture 133" descr="trasp">
          <a:extLst>
            <a:ext uri="{FF2B5EF4-FFF2-40B4-BE49-F238E27FC236}">
              <a16:creationId xmlns:a16="http://schemas.microsoft.com/office/drawing/2014/main" id="{00000000-0008-0000-0C00-00008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6" name="Picture 134" descr="trasp">
          <a:extLst>
            <a:ext uri="{FF2B5EF4-FFF2-40B4-BE49-F238E27FC236}">
              <a16:creationId xmlns:a16="http://schemas.microsoft.com/office/drawing/2014/main" id="{00000000-0008-0000-0C00-00008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7" name="Picture 135" descr="trasp">
          <a:extLst>
            <a:ext uri="{FF2B5EF4-FFF2-40B4-BE49-F238E27FC236}">
              <a16:creationId xmlns:a16="http://schemas.microsoft.com/office/drawing/2014/main" id="{00000000-0008-0000-0C00-00008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8" name="Picture 136" descr="trasp">
          <a:extLst>
            <a:ext uri="{FF2B5EF4-FFF2-40B4-BE49-F238E27FC236}">
              <a16:creationId xmlns:a16="http://schemas.microsoft.com/office/drawing/2014/main" id="{00000000-0008-0000-0C00-00008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29" name="Picture 137" descr="trasp">
          <a:extLst>
            <a:ext uri="{FF2B5EF4-FFF2-40B4-BE49-F238E27FC236}">
              <a16:creationId xmlns:a16="http://schemas.microsoft.com/office/drawing/2014/main" id="{00000000-0008-0000-0C00-00008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30" name="Picture 138" descr="trasp">
          <a:extLst>
            <a:ext uri="{FF2B5EF4-FFF2-40B4-BE49-F238E27FC236}">
              <a16:creationId xmlns:a16="http://schemas.microsoft.com/office/drawing/2014/main" id="{00000000-0008-0000-0C00-00008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31" name="Picture 139" descr="trasp">
          <a:extLst>
            <a:ext uri="{FF2B5EF4-FFF2-40B4-BE49-F238E27FC236}">
              <a16:creationId xmlns:a16="http://schemas.microsoft.com/office/drawing/2014/main" id="{00000000-0008-0000-0C00-00008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32" name="Picture 140" descr="trasp">
          <a:extLst>
            <a:ext uri="{FF2B5EF4-FFF2-40B4-BE49-F238E27FC236}">
              <a16:creationId xmlns:a16="http://schemas.microsoft.com/office/drawing/2014/main" id="{00000000-0008-0000-0C00-00008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9525</xdr:rowOff>
    </xdr:to>
    <xdr:pic>
      <xdr:nvPicPr>
        <xdr:cNvPr id="8333" name="Picture 141" descr="trasp">
          <a:extLst>
            <a:ext uri="{FF2B5EF4-FFF2-40B4-BE49-F238E27FC236}">
              <a16:creationId xmlns:a16="http://schemas.microsoft.com/office/drawing/2014/main" id="{00000000-0008-0000-0C00-00008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8334" name="Picture 142" descr="trasp">
          <a:extLst>
            <a:ext uri="{FF2B5EF4-FFF2-40B4-BE49-F238E27FC236}">
              <a16:creationId xmlns:a16="http://schemas.microsoft.com/office/drawing/2014/main" id="{00000000-0008-0000-0C00-00008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8335" name="Picture 143" descr="trasp">
          <a:extLst>
            <a:ext uri="{FF2B5EF4-FFF2-40B4-BE49-F238E27FC236}">
              <a16:creationId xmlns:a16="http://schemas.microsoft.com/office/drawing/2014/main" id="{00000000-0008-0000-0C00-00008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8336" name="Picture 144" descr="trasp">
          <a:extLst>
            <a:ext uri="{FF2B5EF4-FFF2-40B4-BE49-F238E27FC236}">
              <a16:creationId xmlns:a16="http://schemas.microsoft.com/office/drawing/2014/main" id="{00000000-0008-0000-0C00-00009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8337" name="Picture 145" descr="trasp">
          <a:extLst>
            <a:ext uri="{FF2B5EF4-FFF2-40B4-BE49-F238E27FC236}">
              <a16:creationId xmlns:a16="http://schemas.microsoft.com/office/drawing/2014/main" id="{00000000-0008-0000-0C00-00009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8338" name="Picture 146" descr="trasp">
          <a:extLst>
            <a:ext uri="{FF2B5EF4-FFF2-40B4-BE49-F238E27FC236}">
              <a16:creationId xmlns:a16="http://schemas.microsoft.com/office/drawing/2014/main" id="{00000000-0008-0000-0C00-00009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8339" name="Picture 147" descr="trasp">
          <a:extLst>
            <a:ext uri="{FF2B5EF4-FFF2-40B4-BE49-F238E27FC236}">
              <a16:creationId xmlns:a16="http://schemas.microsoft.com/office/drawing/2014/main" id="{00000000-0008-0000-0C00-00009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8340" name="Picture 148" descr="trasp">
          <a:extLst>
            <a:ext uri="{FF2B5EF4-FFF2-40B4-BE49-F238E27FC236}">
              <a16:creationId xmlns:a16="http://schemas.microsoft.com/office/drawing/2014/main" id="{00000000-0008-0000-0C00-00009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8341" name="Picture 149" descr="trasp">
          <a:extLst>
            <a:ext uri="{FF2B5EF4-FFF2-40B4-BE49-F238E27FC236}">
              <a16:creationId xmlns:a16="http://schemas.microsoft.com/office/drawing/2014/main" id="{00000000-0008-0000-0C00-00009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8342" name="Picture 150" descr="trasp">
          <a:extLst>
            <a:ext uri="{FF2B5EF4-FFF2-40B4-BE49-F238E27FC236}">
              <a16:creationId xmlns:a16="http://schemas.microsoft.com/office/drawing/2014/main" id="{00000000-0008-0000-0C00-00009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8343" name="Picture 151" descr="trasp">
          <a:extLst>
            <a:ext uri="{FF2B5EF4-FFF2-40B4-BE49-F238E27FC236}">
              <a16:creationId xmlns:a16="http://schemas.microsoft.com/office/drawing/2014/main" id="{00000000-0008-0000-0C00-00009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8344" name="Picture 152" descr="trasp">
          <a:extLst>
            <a:ext uri="{FF2B5EF4-FFF2-40B4-BE49-F238E27FC236}">
              <a16:creationId xmlns:a16="http://schemas.microsoft.com/office/drawing/2014/main" id="{00000000-0008-0000-0C00-00009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8345" name="Picture 153" descr="trasp">
          <a:extLst>
            <a:ext uri="{FF2B5EF4-FFF2-40B4-BE49-F238E27FC236}">
              <a16:creationId xmlns:a16="http://schemas.microsoft.com/office/drawing/2014/main" id="{00000000-0008-0000-0C00-00009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8346" name="Picture 154" descr="trasp">
          <a:extLst>
            <a:ext uri="{FF2B5EF4-FFF2-40B4-BE49-F238E27FC236}">
              <a16:creationId xmlns:a16="http://schemas.microsoft.com/office/drawing/2014/main" id="{00000000-0008-0000-0C00-00009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8347" name="Picture 155" descr="trasp">
          <a:extLst>
            <a:ext uri="{FF2B5EF4-FFF2-40B4-BE49-F238E27FC236}">
              <a16:creationId xmlns:a16="http://schemas.microsoft.com/office/drawing/2014/main" id="{00000000-0008-0000-0C00-00009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8348" name="Picture 156" descr="trasp">
          <a:extLst>
            <a:ext uri="{FF2B5EF4-FFF2-40B4-BE49-F238E27FC236}">
              <a16:creationId xmlns:a16="http://schemas.microsoft.com/office/drawing/2014/main" id="{00000000-0008-0000-0C00-00009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8349" name="Picture 157" descr="trasp">
          <a:extLst>
            <a:ext uri="{FF2B5EF4-FFF2-40B4-BE49-F238E27FC236}">
              <a16:creationId xmlns:a16="http://schemas.microsoft.com/office/drawing/2014/main" id="{00000000-0008-0000-0C00-00009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8350" name="Picture 158" descr="trasp">
          <a:extLst>
            <a:ext uri="{FF2B5EF4-FFF2-40B4-BE49-F238E27FC236}">
              <a16:creationId xmlns:a16="http://schemas.microsoft.com/office/drawing/2014/main" id="{00000000-0008-0000-0C00-00009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8351" name="Picture 159" descr="trasp">
          <a:extLst>
            <a:ext uri="{FF2B5EF4-FFF2-40B4-BE49-F238E27FC236}">
              <a16:creationId xmlns:a16="http://schemas.microsoft.com/office/drawing/2014/main" id="{00000000-0008-0000-0C00-00009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8352" name="Picture 160" descr="trasp">
          <a:extLst>
            <a:ext uri="{FF2B5EF4-FFF2-40B4-BE49-F238E27FC236}">
              <a16:creationId xmlns:a16="http://schemas.microsoft.com/office/drawing/2014/main" id="{00000000-0008-0000-0C00-0000A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8353" name="Picture 161" descr="trasp">
          <a:extLst>
            <a:ext uri="{FF2B5EF4-FFF2-40B4-BE49-F238E27FC236}">
              <a16:creationId xmlns:a16="http://schemas.microsoft.com/office/drawing/2014/main" id="{00000000-0008-0000-0C00-0000A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8354" name="Picture 162" descr="trasp">
          <a:extLst>
            <a:ext uri="{FF2B5EF4-FFF2-40B4-BE49-F238E27FC236}">
              <a16:creationId xmlns:a16="http://schemas.microsoft.com/office/drawing/2014/main" id="{00000000-0008-0000-0C00-0000A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8355" name="Picture 163" descr="trasp">
          <a:extLst>
            <a:ext uri="{FF2B5EF4-FFF2-40B4-BE49-F238E27FC236}">
              <a16:creationId xmlns:a16="http://schemas.microsoft.com/office/drawing/2014/main" id="{00000000-0008-0000-0C00-0000A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8356" name="Picture 164" descr="trasp">
          <a:extLst>
            <a:ext uri="{FF2B5EF4-FFF2-40B4-BE49-F238E27FC236}">
              <a16:creationId xmlns:a16="http://schemas.microsoft.com/office/drawing/2014/main" id="{00000000-0008-0000-0C00-0000A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8357" name="Picture 165" descr="trasp">
          <a:extLst>
            <a:ext uri="{FF2B5EF4-FFF2-40B4-BE49-F238E27FC236}">
              <a16:creationId xmlns:a16="http://schemas.microsoft.com/office/drawing/2014/main" id="{00000000-0008-0000-0C00-0000A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8358" name="Picture 166" descr="trasp">
          <a:extLst>
            <a:ext uri="{FF2B5EF4-FFF2-40B4-BE49-F238E27FC236}">
              <a16:creationId xmlns:a16="http://schemas.microsoft.com/office/drawing/2014/main" id="{00000000-0008-0000-0C00-0000A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8359" name="Picture 167" descr="trasp">
          <a:extLst>
            <a:ext uri="{FF2B5EF4-FFF2-40B4-BE49-F238E27FC236}">
              <a16:creationId xmlns:a16="http://schemas.microsoft.com/office/drawing/2014/main" id="{00000000-0008-0000-0C00-0000A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8360" name="Picture 168" descr="trasp">
          <a:extLst>
            <a:ext uri="{FF2B5EF4-FFF2-40B4-BE49-F238E27FC236}">
              <a16:creationId xmlns:a16="http://schemas.microsoft.com/office/drawing/2014/main" id="{00000000-0008-0000-0C00-0000A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8361" name="Picture 169" descr="trasp">
          <a:extLst>
            <a:ext uri="{FF2B5EF4-FFF2-40B4-BE49-F238E27FC236}">
              <a16:creationId xmlns:a16="http://schemas.microsoft.com/office/drawing/2014/main" id="{00000000-0008-0000-0C00-0000A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8362" name="Picture 170" descr="trasp">
          <a:extLst>
            <a:ext uri="{FF2B5EF4-FFF2-40B4-BE49-F238E27FC236}">
              <a16:creationId xmlns:a16="http://schemas.microsoft.com/office/drawing/2014/main" id="{00000000-0008-0000-0C00-0000A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8363" name="Picture 171" descr="trasp">
          <a:extLst>
            <a:ext uri="{FF2B5EF4-FFF2-40B4-BE49-F238E27FC236}">
              <a16:creationId xmlns:a16="http://schemas.microsoft.com/office/drawing/2014/main" id="{00000000-0008-0000-0C00-0000A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8364" name="Picture 172" descr="trasp">
          <a:extLst>
            <a:ext uri="{FF2B5EF4-FFF2-40B4-BE49-F238E27FC236}">
              <a16:creationId xmlns:a16="http://schemas.microsoft.com/office/drawing/2014/main" id="{00000000-0008-0000-0C00-0000A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8365" name="Picture 173" descr="trasp">
          <a:extLst>
            <a:ext uri="{FF2B5EF4-FFF2-40B4-BE49-F238E27FC236}">
              <a16:creationId xmlns:a16="http://schemas.microsoft.com/office/drawing/2014/main" id="{00000000-0008-0000-0C00-0000A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8366" name="Picture 174" descr="trasp">
          <a:extLst>
            <a:ext uri="{FF2B5EF4-FFF2-40B4-BE49-F238E27FC236}">
              <a16:creationId xmlns:a16="http://schemas.microsoft.com/office/drawing/2014/main" id="{00000000-0008-0000-0C00-0000A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8367" name="Picture 175" descr="trasp">
          <a:extLst>
            <a:ext uri="{FF2B5EF4-FFF2-40B4-BE49-F238E27FC236}">
              <a16:creationId xmlns:a16="http://schemas.microsoft.com/office/drawing/2014/main" id="{00000000-0008-0000-0C00-0000A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8368" name="Picture 176" descr="trasp">
          <a:extLst>
            <a:ext uri="{FF2B5EF4-FFF2-40B4-BE49-F238E27FC236}">
              <a16:creationId xmlns:a16="http://schemas.microsoft.com/office/drawing/2014/main" id="{00000000-0008-0000-0C00-0000B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8369" name="Picture 177" descr="trasp">
          <a:extLst>
            <a:ext uri="{FF2B5EF4-FFF2-40B4-BE49-F238E27FC236}">
              <a16:creationId xmlns:a16="http://schemas.microsoft.com/office/drawing/2014/main" id="{00000000-0008-0000-0C00-0000B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8370" name="Picture 178" descr="trasp">
          <a:extLst>
            <a:ext uri="{FF2B5EF4-FFF2-40B4-BE49-F238E27FC236}">
              <a16:creationId xmlns:a16="http://schemas.microsoft.com/office/drawing/2014/main" id="{00000000-0008-0000-0C00-0000B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8371" name="Picture 179" descr="trasp">
          <a:extLst>
            <a:ext uri="{FF2B5EF4-FFF2-40B4-BE49-F238E27FC236}">
              <a16:creationId xmlns:a16="http://schemas.microsoft.com/office/drawing/2014/main" id="{00000000-0008-0000-0C00-0000B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8372" name="Picture 180" descr="trasp">
          <a:extLst>
            <a:ext uri="{FF2B5EF4-FFF2-40B4-BE49-F238E27FC236}">
              <a16:creationId xmlns:a16="http://schemas.microsoft.com/office/drawing/2014/main" id="{00000000-0008-0000-0C00-0000B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8373" name="Picture 181" descr="trasp">
          <a:extLst>
            <a:ext uri="{FF2B5EF4-FFF2-40B4-BE49-F238E27FC236}">
              <a16:creationId xmlns:a16="http://schemas.microsoft.com/office/drawing/2014/main" id="{00000000-0008-0000-0C00-0000B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9525</xdr:rowOff>
    </xdr:to>
    <xdr:pic>
      <xdr:nvPicPr>
        <xdr:cNvPr id="8374" name="Picture 182" descr="trasp">
          <a:extLst>
            <a:ext uri="{FF2B5EF4-FFF2-40B4-BE49-F238E27FC236}">
              <a16:creationId xmlns:a16="http://schemas.microsoft.com/office/drawing/2014/main" id="{00000000-0008-0000-0C00-0000B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5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9525</xdr:rowOff>
    </xdr:to>
    <xdr:pic>
      <xdr:nvPicPr>
        <xdr:cNvPr id="8375" name="Picture 183" descr="trasp">
          <a:extLst>
            <a:ext uri="{FF2B5EF4-FFF2-40B4-BE49-F238E27FC236}">
              <a16:creationId xmlns:a16="http://schemas.microsoft.com/office/drawing/2014/main" id="{00000000-0008-0000-0C00-0000B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8376" name="Picture 184" descr="trasp">
          <a:extLst>
            <a:ext uri="{FF2B5EF4-FFF2-40B4-BE49-F238E27FC236}">
              <a16:creationId xmlns:a16="http://schemas.microsoft.com/office/drawing/2014/main" id="{00000000-0008-0000-0C00-0000B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9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8377" name="Picture 185" descr="trasp">
          <a:extLst>
            <a:ext uri="{FF2B5EF4-FFF2-40B4-BE49-F238E27FC236}">
              <a16:creationId xmlns:a16="http://schemas.microsoft.com/office/drawing/2014/main" id="{00000000-0008-0000-0C00-0000B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9525</xdr:rowOff>
    </xdr:to>
    <xdr:pic>
      <xdr:nvPicPr>
        <xdr:cNvPr id="8378" name="Picture 186" descr="trasp">
          <a:extLst>
            <a:ext uri="{FF2B5EF4-FFF2-40B4-BE49-F238E27FC236}">
              <a16:creationId xmlns:a16="http://schemas.microsoft.com/office/drawing/2014/main" id="{00000000-0008-0000-0C00-0000B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8379" name="Picture 187" descr="trasp">
          <a:extLst>
            <a:ext uri="{FF2B5EF4-FFF2-40B4-BE49-F238E27FC236}">
              <a16:creationId xmlns:a16="http://schemas.microsoft.com/office/drawing/2014/main" id="{00000000-0008-0000-0C00-0000B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9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8380" name="Picture 188" descr="trasp">
          <a:extLst>
            <a:ext uri="{FF2B5EF4-FFF2-40B4-BE49-F238E27FC236}">
              <a16:creationId xmlns:a16="http://schemas.microsoft.com/office/drawing/2014/main" id="{00000000-0008-0000-0C00-0000B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8381" name="Picture 189" descr="trasp">
          <a:extLst>
            <a:ext uri="{FF2B5EF4-FFF2-40B4-BE49-F238E27FC236}">
              <a16:creationId xmlns:a16="http://schemas.microsoft.com/office/drawing/2014/main" id="{00000000-0008-0000-0C00-0000B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8382" name="Picture 190" descr="trasp">
          <a:extLst>
            <a:ext uri="{FF2B5EF4-FFF2-40B4-BE49-F238E27FC236}">
              <a16:creationId xmlns:a16="http://schemas.microsoft.com/office/drawing/2014/main" id="{00000000-0008-0000-0C00-0000B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8383" name="Picture 191" descr="trasp">
          <a:extLst>
            <a:ext uri="{FF2B5EF4-FFF2-40B4-BE49-F238E27FC236}">
              <a16:creationId xmlns:a16="http://schemas.microsoft.com/office/drawing/2014/main" id="{00000000-0008-0000-0C00-0000B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8384" name="Picture 192" descr="trasp">
          <a:extLst>
            <a:ext uri="{FF2B5EF4-FFF2-40B4-BE49-F238E27FC236}">
              <a16:creationId xmlns:a16="http://schemas.microsoft.com/office/drawing/2014/main" id="{00000000-0008-0000-0C00-0000C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4">
    <pageSetUpPr autoPageBreaks="0" fitToPage="1"/>
  </sheetPr>
  <dimension ref="A1:O47"/>
  <sheetViews>
    <sheetView showGridLines="0" tabSelected="1" topLeftCell="A19" zoomScale="115" zoomScaleNormal="115" workbookViewId="0">
      <selection activeCell="B37" sqref="B37"/>
    </sheetView>
  </sheetViews>
  <sheetFormatPr defaultColWidth="0" defaultRowHeight="12.75" zeroHeight="1" x14ac:dyDescent="0.2"/>
  <cols>
    <col min="1" max="1" width="1.7109375" customWidth="1"/>
    <col min="2" max="4" width="9.140625" customWidth="1"/>
    <col min="5" max="5" width="7" customWidth="1"/>
    <col min="6" max="7" width="9.140625" customWidth="1"/>
    <col min="8" max="8" width="5.28515625" customWidth="1"/>
    <col min="9" max="11" width="9.140625" customWidth="1"/>
    <col min="12" max="12" width="2.28515625" customWidth="1"/>
    <col min="13" max="16384" width="9.140625" hidden="1"/>
  </cols>
  <sheetData>
    <row r="1" spans="1:11" x14ac:dyDescent="0.2"/>
    <row r="2" spans="1:11" x14ac:dyDescent="0.2"/>
    <row r="3" spans="1:11" x14ac:dyDescent="0.2"/>
    <row r="4" spans="1:11" x14ac:dyDescent="0.2"/>
    <row r="5" spans="1:11" x14ac:dyDescent="0.2">
      <c r="B5" s="90"/>
    </row>
    <row r="6" spans="1:11" ht="33.75" customHeight="1" x14ac:dyDescent="0.2">
      <c r="B6" s="90"/>
    </row>
    <row r="7" spans="1:11" ht="33.75" customHeight="1" x14ac:dyDescent="0.2">
      <c r="B7" s="90"/>
    </row>
    <row r="8" spans="1:11" ht="14.25" customHeight="1" x14ac:dyDescent="0.2">
      <c r="B8" s="90"/>
    </row>
    <row r="9" spans="1:11" s="222" customFormat="1" ht="27" customHeight="1" x14ac:dyDescent="0.2">
      <c r="A9"/>
      <c r="B9" s="221" t="s">
        <v>883</v>
      </c>
    </row>
    <row r="10" spans="1:11" s="18" customFormat="1" ht="18" x14ac:dyDescent="0.2">
      <c r="B10" s="216"/>
      <c r="C10" s="91"/>
      <c r="D10" s="26"/>
      <c r="E10" s="26"/>
      <c r="F10" s="233"/>
      <c r="G10" s="233"/>
      <c r="H10" s="26"/>
      <c r="I10" s="26"/>
      <c r="J10" s="91"/>
      <c r="K10" s="26"/>
    </row>
    <row r="11" spans="1:11" x14ac:dyDescent="0.2">
      <c r="B11" s="92"/>
      <c r="C11" s="93"/>
      <c r="D11" s="93"/>
      <c r="E11" s="93"/>
      <c r="F11" s="93"/>
      <c r="G11" s="93"/>
      <c r="H11" s="93"/>
      <c r="I11" s="93"/>
      <c r="J11" s="93"/>
      <c r="K11" s="93"/>
    </row>
    <row r="12" spans="1:11" x14ac:dyDescent="0.2">
      <c r="B12" s="92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5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1:11" s="95" customFormat="1" ht="18" customHeight="1" x14ac:dyDescent="0.25">
      <c r="B14" s="234"/>
      <c r="C14" s="234"/>
      <c r="D14" s="234"/>
      <c r="E14" s="234"/>
      <c r="F14" s="234"/>
      <c r="G14" s="234"/>
      <c r="H14" s="234"/>
      <c r="I14" s="234"/>
      <c r="J14" s="234"/>
      <c r="K14" s="234"/>
    </row>
    <row r="15" spans="1:11" s="95" customFormat="1" ht="18" customHeight="1" x14ac:dyDescent="0.25">
      <c r="B15" s="94"/>
      <c r="C15" s="94"/>
      <c r="D15" s="94"/>
      <c r="E15" s="94"/>
      <c r="F15" s="94"/>
      <c r="G15" s="94"/>
      <c r="H15" s="94"/>
      <c r="I15" s="94"/>
      <c r="J15" s="94"/>
      <c r="K15" s="94"/>
    </row>
    <row r="16" spans="1:11" s="96" customFormat="1" ht="25.5" customHeight="1" x14ac:dyDescent="0.2">
      <c r="B16" s="228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5" s="102" customFormat="1" ht="27" customHeight="1" x14ac:dyDescent="0.25"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5" s="102" customFormat="1" ht="45" customHeight="1" x14ac:dyDescent="0.25">
      <c r="B18" s="224"/>
      <c r="C18" s="225"/>
      <c r="D18" s="225"/>
      <c r="E18" s="225"/>
      <c r="F18" s="225"/>
      <c r="G18" s="225"/>
      <c r="H18" s="225"/>
      <c r="I18" s="225"/>
      <c r="J18" s="225"/>
      <c r="K18" s="225"/>
    </row>
    <row r="19" spans="1:15" s="102" customFormat="1" ht="47.25" customHeight="1" x14ac:dyDescent="0.25">
      <c r="B19" s="225"/>
      <c r="C19" s="225"/>
      <c r="D19" s="225"/>
      <c r="E19" s="225"/>
      <c r="F19" s="225"/>
      <c r="G19" s="225"/>
      <c r="H19" s="225"/>
      <c r="I19" s="225"/>
      <c r="J19" s="225"/>
      <c r="K19" s="225"/>
    </row>
    <row r="20" spans="1:15" s="102" customFormat="1" ht="28.5" customHeight="1" x14ac:dyDescent="0.25"/>
    <row r="21" spans="1:15" s="96" customFormat="1" ht="15" x14ac:dyDescent="0.2"/>
    <row r="22" spans="1:15" s="96" customFormat="1" ht="24.75" customHeight="1" x14ac:dyDescent="0.2"/>
    <row r="23" spans="1:15" s="96" customFormat="1" ht="27.75" customHeight="1" x14ac:dyDescent="0.2">
      <c r="B23" s="242" t="s">
        <v>887</v>
      </c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5" s="99" customFormat="1" ht="35.25" customHeight="1" x14ac:dyDescent="0.2">
      <c r="B24" s="242" t="s">
        <v>877</v>
      </c>
      <c r="C24" s="222"/>
      <c r="D24" s="222"/>
      <c r="E24" s="222"/>
      <c r="F24" s="222"/>
      <c r="G24" s="222"/>
      <c r="H24" s="222"/>
      <c r="I24" s="222"/>
      <c r="J24" s="222"/>
      <c r="K24" s="222"/>
    </row>
    <row r="25" spans="1:15" s="96" customFormat="1" ht="15" x14ac:dyDescent="0.2">
      <c r="B25" s="98"/>
      <c r="C25" s="98"/>
      <c r="D25" s="98"/>
      <c r="E25" s="98"/>
      <c r="F25" s="97"/>
      <c r="G25" s="98"/>
      <c r="H25" s="98"/>
      <c r="I25" s="98"/>
      <c r="J25" s="98"/>
    </row>
    <row r="26" spans="1:15" s="96" customFormat="1" ht="18" x14ac:dyDescent="0.2">
      <c r="B26" s="218" t="s">
        <v>878</v>
      </c>
      <c r="C26" s="219"/>
      <c r="D26" s="219"/>
      <c r="E26" s="219"/>
      <c r="F26" s="97"/>
      <c r="G26" s="98"/>
      <c r="H26" s="98"/>
      <c r="I26" s="98"/>
      <c r="J26" s="98"/>
      <c r="K26" s="98"/>
    </row>
    <row r="27" spans="1:15" s="223" customFormat="1" ht="18" x14ac:dyDescent="0.2">
      <c r="A27" s="96"/>
      <c r="B27" s="223" t="s">
        <v>883</v>
      </c>
    </row>
    <row r="28" spans="1:15" ht="19.5" customHeight="1" x14ac:dyDescent="0.25">
      <c r="B28" s="220" t="s">
        <v>884</v>
      </c>
    </row>
    <row r="29" spans="1:15" s="96" customFormat="1" ht="15" x14ac:dyDescent="0.2"/>
    <row r="30" spans="1:15" s="96" customFormat="1" ht="15" x14ac:dyDescent="0.2">
      <c r="B30" s="98"/>
      <c r="C30" s="98"/>
      <c r="D30" s="98"/>
      <c r="E30" s="98"/>
      <c r="F30" s="97"/>
      <c r="G30" s="98"/>
      <c r="H30" s="98"/>
      <c r="I30" s="98"/>
      <c r="J30" s="98"/>
      <c r="K30" s="98"/>
    </row>
    <row r="31" spans="1:15" s="96" customFormat="1" ht="24" customHeight="1" x14ac:dyDescent="0.2">
      <c r="B31" s="235" t="s">
        <v>821</v>
      </c>
      <c r="C31" s="235"/>
      <c r="D31" s="235"/>
      <c r="E31" s="230" t="s">
        <v>885</v>
      </c>
      <c r="F31" s="231"/>
      <c r="G31" s="231"/>
      <c r="H31" s="231"/>
      <c r="I31" s="231"/>
      <c r="J31" s="231"/>
      <c r="K31" s="232"/>
    </row>
    <row r="32" spans="1:15" s="96" customFormat="1" ht="24" customHeight="1" x14ac:dyDescent="0.2">
      <c r="B32" s="235" t="s">
        <v>187</v>
      </c>
      <c r="C32" s="235"/>
      <c r="D32" s="235"/>
      <c r="E32" s="239"/>
      <c r="F32" s="240"/>
      <c r="G32" s="240"/>
      <c r="H32" s="240"/>
      <c r="I32" s="240"/>
      <c r="J32" s="240"/>
      <c r="K32" s="241"/>
      <c r="O32" s="98" t="s">
        <v>753</v>
      </c>
    </row>
    <row r="33" spans="2:11" ht="24" customHeight="1" x14ac:dyDescent="0.2">
      <c r="B33" s="235" t="s">
        <v>742</v>
      </c>
      <c r="C33" s="235"/>
      <c r="D33" s="235"/>
      <c r="E33" s="239"/>
      <c r="F33" s="240"/>
      <c r="G33" s="240"/>
      <c r="H33" s="240"/>
      <c r="I33" s="240"/>
      <c r="J33" s="240"/>
      <c r="K33" s="241"/>
    </row>
    <row r="34" spans="2:11" ht="24" customHeight="1" x14ac:dyDescent="0.2">
      <c r="B34" s="235" t="s">
        <v>743</v>
      </c>
      <c r="C34" s="235"/>
      <c r="D34" s="235"/>
      <c r="E34" s="236"/>
      <c r="F34" s="237"/>
      <c r="G34" s="237"/>
      <c r="H34" s="237"/>
      <c r="I34" s="237"/>
      <c r="J34" s="237"/>
      <c r="K34" s="238"/>
    </row>
    <row r="35" spans="2:11" ht="24" customHeight="1" x14ac:dyDescent="0.2"/>
    <row r="36" spans="2:11" x14ac:dyDescent="0.2">
      <c r="B36" s="202" t="s">
        <v>886</v>
      </c>
    </row>
    <row r="37" spans="2:11" x14ac:dyDescent="0.2">
      <c r="B37" s="26" t="s">
        <v>898</v>
      </c>
    </row>
    <row r="38" spans="2:11" x14ac:dyDescent="0.2">
      <c r="B38" s="217" t="s">
        <v>879</v>
      </c>
    </row>
    <row r="39" spans="2:11" x14ac:dyDescent="0.2"/>
    <row r="40" spans="2:11" x14ac:dyDescent="0.2"/>
    <row r="41" spans="2:11" x14ac:dyDescent="0.2"/>
    <row r="42" spans="2:11" x14ac:dyDescent="0.2"/>
    <row r="43" spans="2:11" x14ac:dyDescent="0.2"/>
    <row r="44" spans="2:11" x14ac:dyDescent="0.2"/>
    <row r="45" spans="2:11" x14ac:dyDescent="0.2"/>
    <row r="46" spans="2:11" x14ac:dyDescent="0.2"/>
    <row r="47" spans="2:11" x14ac:dyDescent="0.2"/>
  </sheetData>
  <sheetProtection selectLockedCells="1"/>
  <mergeCells count="19">
    <mergeCell ref="E31:K31"/>
    <mergeCell ref="F10:G10"/>
    <mergeCell ref="B19:K19"/>
    <mergeCell ref="B14:K14"/>
    <mergeCell ref="B34:D34"/>
    <mergeCell ref="E34:K34"/>
    <mergeCell ref="B17:K17"/>
    <mergeCell ref="E33:K33"/>
    <mergeCell ref="E32:K32"/>
    <mergeCell ref="B33:D33"/>
    <mergeCell ref="B32:D32"/>
    <mergeCell ref="B31:D31"/>
    <mergeCell ref="B24:K24"/>
    <mergeCell ref="B23:K23"/>
    <mergeCell ref="B9:XFD9"/>
    <mergeCell ref="B27:XFD27"/>
    <mergeCell ref="B18:K18"/>
    <mergeCell ref="B13:K13"/>
    <mergeCell ref="B16:K16"/>
  </mergeCells>
  <phoneticPr fontId="4" type="noConversion"/>
  <dataValidations count="2">
    <dataValidation type="list" allowBlank="1" showInputMessage="1" showErrorMessage="1" sqref="E32" xr:uid="{00000000-0002-0000-0000-000000000000}">
      <formula1>Sett</formula1>
    </dataValidation>
    <dataValidation showDropDown="1" showInputMessage="1" showErrorMessage="1" sqref="E31:K31" xr:uid="{00000000-0002-0000-0000-000001000000}"/>
  </dataValidations>
  <printOptions horizontalCentered="1" verticalCentered="1"/>
  <pageMargins left="0.55118110236220474" right="0.47244094488188981" top="0.47244094488188981" bottom="0.98425196850393704" header="0.35433070866141736" footer="0.51181102362204722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4">
    <pageSetUpPr autoPageBreaks="0"/>
  </sheetPr>
  <dimension ref="B1:E162"/>
  <sheetViews>
    <sheetView showGridLines="0" zoomScale="130" zoomScaleNormal="130" workbookViewId="0">
      <pane ySplit="7" topLeftCell="A8" activePane="bottomLeft" state="frozen"/>
      <selection activeCell="C5" sqref="C5:H5"/>
      <selection pane="bottomLeft" activeCell="B7" sqref="B7"/>
    </sheetView>
  </sheetViews>
  <sheetFormatPr defaultColWidth="0" defaultRowHeight="11.25" zeroHeight="1" x14ac:dyDescent="0.2"/>
  <cols>
    <col min="1" max="1" width="2" style="119" customWidth="1"/>
    <col min="2" max="2" width="49.7109375" style="119" customWidth="1"/>
    <col min="3" max="3" width="11.28515625" style="119" customWidth="1"/>
    <col min="4" max="4" width="11.140625" style="119" customWidth="1"/>
    <col min="5" max="5" width="11" style="119" customWidth="1"/>
    <col min="6" max="6" width="2" style="119" customWidth="1"/>
    <col min="7" max="16384" width="0" style="119" hidden="1"/>
  </cols>
  <sheetData>
    <row r="1" spans="2:5" ht="12.75" x14ac:dyDescent="0.2">
      <c r="C1" s="169" t="s">
        <v>746</v>
      </c>
      <c r="D1" s="126" t="s">
        <v>749</v>
      </c>
      <c r="E1" s="126" t="s">
        <v>748</v>
      </c>
    </row>
    <row r="2" spans="2:5" x14ac:dyDescent="0.2"/>
    <row r="3" spans="2:5" x14ac:dyDescent="0.2">
      <c r="B3" s="11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5" x14ac:dyDescent="0.2"/>
    <row r="5" spans="2:5" x14ac:dyDescent="0.2"/>
    <row r="6" spans="2:5" x14ac:dyDescent="0.2">
      <c r="B6" s="55" t="s">
        <v>863</v>
      </c>
    </row>
    <row r="7" spans="2:5" ht="24.75" customHeight="1" x14ac:dyDescent="0.2">
      <c r="B7" s="145" t="s">
        <v>897</v>
      </c>
      <c r="C7" s="145" t="s">
        <v>99</v>
      </c>
      <c r="D7" s="145" t="s">
        <v>100</v>
      </c>
      <c r="E7" s="145" t="s">
        <v>101</v>
      </c>
    </row>
    <row r="8" spans="2:5" x14ac:dyDescent="0.2">
      <c r="B8" s="274" t="s">
        <v>102</v>
      </c>
      <c r="C8" s="274"/>
      <c r="D8" s="274"/>
      <c r="E8" s="274"/>
    </row>
    <row r="9" spans="2:5" x14ac:dyDescent="0.2">
      <c r="B9" s="147" t="s">
        <v>103</v>
      </c>
      <c r="C9" s="170"/>
      <c r="D9" s="170"/>
      <c r="E9" s="171">
        <f>SUM(C9:D9)</f>
        <v>0</v>
      </c>
    </row>
    <row r="10" spans="2:5" x14ac:dyDescent="0.2">
      <c r="B10" s="147" t="s">
        <v>104</v>
      </c>
      <c r="C10" s="170"/>
      <c r="D10" s="170"/>
      <c r="E10" s="171">
        <f t="shared" ref="E10:E16" si="0">SUM(C10:D10)</f>
        <v>0</v>
      </c>
    </row>
    <row r="11" spans="2:5" x14ac:dyDescent="0.2">
      <c r="B11" s="147" t="s">
        <v>105</v>
      </c>
      <c r="C11" s="170"/>
      <c r="D11" s="170"/>
      <c r="E11" s="171">
        <f t="shared" si="0"/>
        <v>0</v>
      </c>
    </row>
    <row r="12" spans="2:5" x14ac:dyDescent="0.2">
      <c r="B12" s="147" t="s">
        <v>106</v>
      </c>
      <c r="C12" s="170"/>
      <c r="D12" s="170"/>
      <c r="E12" s="171">
        <f t="shared" si="0"/>
        <v>0</v>
      </c>
    </row>
    <row r="13" spans="2:5" x14ac:dyDescent="0.2">
      <c r="B13" s="147" t="s">
        <v>107</v>
      </c>
      <c r="C13" s="170"/>
      <c r="D13" s="170"/>
      <c r="E13" s="171">
        <f t="shared" si="0"/>
        <v>0</v>
      </c>
    </row>
    <row r="14" spans="2:5" x14ac:dyDescent="0.2">
      <c r="B14" s="147" t="s">
        <v>108</v>
      </c>
      <c r="C14" s="170"/>
      <c r="D14" s="170"/>
      <c r="E14" s="171">
        <f t="shared" si="0"/>
        <v>0</v>
      </c>
    </row>
    <row r="15" spans="2:5" x14ac:dyDescent="0.2">
      <c r="B15" s="147" t="s">
        <v>109</v>
      </c>
      <c r="C15" s="170"/>
      <c r="D15" s="170"/>
      <c r="E15" s="171">
        <f t="shared" si="0"/>
        <v>0</v>
      </c>
    </row>
    <row r="16" spans="2:5" x14ac:dyDescent="0.2">
      <c r="B16" s="147" t="s">
        <v>110</v>
      </c>
      <c r="C16" s="170"/>
      <c r="D16" s="170"/>
      <c r="E16" s="171">
        <f t="shared" si="0"/>
        <v>0</v>
      </c>
    </row>
    <row r="17" spans="2:5" x14ac:dyDescent="0.2">
      <c r="B17" s="146" t="s">
        <v>111</v>
      </c>
      <c r="C17" s="172">
        <f>SUM(C9:C16)</f>
        <v>0</v>
      </c>
      <c r="D17" s="172">
        <f>SUM(D9:D16)</f>
        <v>0</v>
      </c>
      <c r="E17" s="172">
        <f>SUM(E9:E16)</f>
        <v>0</v>
      </c>
    </row>
    <row r="18" spans="2:5" x14ac:dyDescent="0.2">
      <c r="B18" s="274" t="s">
        <v>112</v>
      </c>
      <c r="C18" s="274"/>
      <c r="D18" s="274"/>
      <c r="E18" s="274"/>
    </row>
    <row r="19" spans="2:5" x14ac:dyDescent="0.2">
      <c r="B19" s="147" t="s">
        <v>113</v>
      </c>
      <c r="C19" s="170"/>
      <c r="D19" s="170"/>
      <c r="E19" s="171">
        <f>SUM(C19:D19)</f>
        <v>0</v>
      </c>
    </row>
    <row r="20" spans="2:5" x14ac:dyDescent="0.2">
      <c r="B20" s="147" t="s">
        <v>114</v>
      </c>
      <c r="C20" s="170"/>
      <c r="D20" s="170"/>
      <c r="E20" s="171">
        <f>SUM(C20:D20)</f>
        <v>0</v>
      </c>
    </row>
    <row r="21" spans="2:5" x14ac:dyDescent="0.2">
      <c r="B21" s="147" t="s">
        <v>115</v>
      </c>
      <c r="C21" s="170"/>
      <c r="D21" s="170"/>
      <c r="E21" s="171">
        <f>SUM(C21:D21)</f>
        <v>0</v>
      </c>
    </row>
    <row r="22" spans="2:5" x14ac:dyDescent="0.2">
      <c r="B22" s="147"/>
      <c r="C22" s="170"/>
      <c r="D22" s="170"/>
      <c r="E22" s="171">
        <f>SUM(C22:D22)</f>
        <v>0</v>
      </c>
    </row>
    <row r="23" spans="2:5" x14ac:dyDescent="0.2">
      <c r="B23" s="146" t="s">
        <v>116</v>
      </c>
      <c r="C23" s="172">
        <f>SUM(C19:C22)</f>
        <v>0</v>
      </c>
      <c r="D23" s="172">
        <f>SUM(D19:D22)</f>
        <v>0</v>
      </c>
      <c r="E23" s="172">
        <f>SUM(E19:E22)</f>
        <v>0</v>
      </c>
    </row>
    <row r="24" spans="2:5" x14ac:dyDescent="0.2">
      <c r="B24" s="274" t="s">
        <v>117</v>
      </c>
      <c r="C24" s="274"/>
      <c r="D24" s="274"/>
      <c r="E24" s="274"/>
    </row>
    <row r="25" spans="2:5" x14ac:dyDescent="0.2">
      <c r="B25" s="274" t="s">
        <v>118</v>
      </c>
      <c r="C25" s="274"/>
      <c r="D25" s="274"/>
      <c r="E25" s="274"/>
    </row>
    <row r="26" spans="2:5" x14ac:dyDescent="0.2">
      <c r="B26" s="147" t="s">
        <v>118</v>
      </c>
      <c r="C26" s="170"/>
      <c r="D26" s="170"/>
      <c r="E26" s="171">
        <f t="shared" ref="E26:E41" si="1">SUM(C26:D26)</f>
        <v>0</v>
      </c>
    </row>
    <row r="27" spans="2:5" x14ac:dyDescent="0.2">
      <c r="B27" s="147"/>
      <c r="C27" s="170"/>
      <c r="D27" s="170"/>
      <c r="E27" s="171">
        <f t="shared" si="1"/>
        <v>0</v>
      </c>
    </row>
    <row r="28" spans="2:5" x14ac:dyDescent="0.2">
      <c r="B28" s="147"/>
      <c r="C28" s="170"/>
      <c r="D28" s="170"/>
      <c r="E28" s="171">
        <f t="shared" si="1"/>
        <v>0</v>
      </c>
    </row>
    <row r="29" spans="2:5" x14ac:dyDescent="0.2">
      <c r="B29" s="147"/>
      <c r="C29" s="170"/>
      <c r="D29" s="170"/>
      <c r="E29" s="171">
        <f t="shared" si="1"/>
        <v>0</v>
      </c>
    </row>
    <row r="30" spans="2:5" x14ac:dyDescent="0.2">
      <c r="B30" s="147"/>
      <c r="C30" s="170"/>
      <c r="D30" s="170"/>
      <c r="E30" s="171">
        <f t="shared" si="1"/>
        <v>0</v>
      </c>
    </row>
    <row r="31" spans="2:5" x14ac:dyDescent="0.2">
      <c r="B31" s="147"/>
      <c r="C31" s="170"/>
      <c r="D31" s="170"/>
      <c r="E31" s="171">
        <f t="shared" si="1"/>
        <v>0</v>
      </c>
    </row>
    <row r="32" spans="2:5" x14ac:dyDescent="0.2">
      <c r="B32" s="147"/>
      <c r="C32" s="170"/>
      <c r="D32" s="170"/>
      <c r="E32" s="171">
        <f t="shared" si="1"/>
        <v>0</v>
      </c>
    </row>
    <row r="33" spans="2:5" x14ac:dyDescent="0.2">
      <c r="B33" s="147"/>
      <c r="C33" s="170"/>
      <c r="D33" s="170"/>
      <c r="E33" s="171">
        <f t="shared" si="1"/>
        <v>0</v>
      </c>
    </row>
    <row r="34" spans="2:5" x14ac:dyDescent="0.2">
      <c r="B34" s="147"/>
      <c r="C34" s="170"/>
      <c r="D34" s="170"/>
      <c r="E34" s="171">
        <f t="shared" si="1"/>
        <v>0</v>
      </c>
    </row>
    <row r="35" spans="2:5" x14ac:dyDescent="0.2">
      <c r="B35" s="147"/>
      <c r="C35" s="170"/>
      <c r="D35" s="170"/>
      <c r="E35" s="171">
        <f t="shared" si="1"/>
        <v>0</v>
      </c>
    </row>
    <row r="36" spans="2:5" x14ac:dyDescent="0.2">
      <c r="B36" s="147"/>
      <c r="C36" s="170"/>
      <c r="D36" s="170"/>
      <c r="E36" s="171">
        <f t="shared" si="1"/>
        <v>0</v>
      </c>
    </row>
    <row r="37" spans="2:5" x14ac:dyDescent="0.2">
      <c r="B37" s="147"/>
      <c r="C37" s="170"/>
      <c r="D37" s="170"/>
      <c r="E37" s="171">
        <f t="shared" si="1"/>
        <v>0</v>
      </c>
    </row>
    <row r="38" spans="2:5" x14ac:dyDescent="0.2">
      <c r="B38" s="147"/>
      <c r="C38" s="170"/>
      <c r="D38" s="170"/>
      <c r="E38" s="171">
        <f t="shared" si="1"/>
        <v>0</v>
      </c>
    </row>
    <row r="39" spans="2:5" x14ac:dyDescent="0.2">
      <c r="B39" s="147"/>
      <c r="C39" s="170"/>
      <c r="D39" s="170"/>
      <c r="E39" s="171">
        <f t="shared" si="1"/>
        <v>0</v>
      </c>
    </row>
    <row r="40" spans="2:5" x14ac:dyDescent="0.2">
      <c r="B40" s="147"/>
      <c r="C40" s="170"/>
      <c r="D40" s="170"/>
      <c r="E40" s="171">
        <f t="shared" si="1"/>
        <v>0</v>
      </c>
    </row>
    <row r="41" spans="2:5" x14ac:dyDescent="0.2">
      <c r="B41" s="147"/>
      <c r="C41" s="170"/>
      <c r="D41" s="170"/>
      <c r="E41" s="171">
        <f t="shared" si="1"/>
        <v>0</v>
      </c>
    </row>
    <row r="42" spans="2:5" x14ac:dyDescent="0.2">
      <c r="B42" s="146" t="s">
        <v>119</v>
      </c>
      <c r="C42" s="172">
        <f>SUM(C26:C41)</f>
        <v>0</v>
      </c>
      <c r="D42" s="172">
        <f>SUM(D26:D41)</f>
        <v>0</v>
      </c>
      <c r="E42" s="172">
        <f>SUM(E26:E41)</f>
        <v>0</v>
      </c>
    </row>
    <row r="43" spans="2:5" x14ac:dyDescent="0.2">
      <c r="B43" s="278" t="s">
        <v>120</v>
      </c>
      <c r="C43" s="278"/>
      <c r="D43" s="278"/>
      <c r="E43" s="278"/>
    </row>
    <row r="44" spans="2:5" x14ac:dyDescent="0.2">
      <c r="B44" s="147" t="s">
        <v>120</v>
      </c>
      <c r="C44" s="170"/>
      <c r="D44" s="170"/>
      <c r="E44" s="171">
        <f t="shared" ref="E44:E51" si="2">SUM(C44:D44)</f>
        <v>0</v>
      </c>
    </row>
    <row r="45" spans="2:5" x14ac:dyDescent="0.2">
      <c r="B45" s="147"/>
      <c r="C45" s="170"/>
      <c r="D45" s="170"/>
      <c r="E45" s="171">
        <f t="shared" si="2"/>
        <v>0</v>
      </c>
    </row>
    <row r="46" spans="2:5" x14ac:dyDescent="0.2">
      <c r="B46" s="147"/>
      <c r="C46" s="170"/>
      <c r="D46" s="170"/>
      <c r="E46" s="171">
        <f t="shared" si="2"/>
        <v>0</v>
      </c>
    </row>
    <row r="47" spans="2:5" x14ac:dyDescent="0.2">
      <c r="B47" s="147"/>
      <c r="C47" s="170"/>
      <c r="D47" s="170"/>
      <c r="E47" s="171">
        <f t="shared" si="2"/>
        <v>0</v>
      </c>
    </row>
    <row r="48" spans="2:5" x14ac:dyDescent="0.2">
      <c r="B48" s="147"/>
      <c r="C48" s="170"/>
      <c r="D48" s="170"/>
      <c r="E48" s="171">
        <f t="shared" si="2"/>
        <v>0</v>
      </c>
    </row>
    <row r="49" spans="2:5" x14ac:dyDescent="0.2">
      <c r="B49" s="147"/>
      <c r="C49" s="170"/>
      <c r="D49" s="170"/>
      <c r="E49" s="171">
        <f t="shared" si="2"/>
        <v>0</v>
      </c>
    </row>
    <row r="50" spans="2:5" x14ac:dyDescent="0.2">
      <c r="B50" s="148"/>
      <c r="C50" s="170"/>
      <c r="D50" s="170"/>
      <c r="E50" s="171">
        <f t="shared" si="2"/>
        <v>0</v>
      </c>
    </row>
    <row r="51" spans="2:5" x14ac:dyDescent="0.2">
      <c r="B51" s="148"/>
      <c r="C51" s="170"/>
      <c r="D51" s="170"/>
      <c r="E51" s="171">
        <f t="shared" si="2"/>
        <v>0</v>
      </c>
    </row>
    <row r="52" spans="2:5" x14ac:dyDescent="0.2">
      <c r="B52" s="146" t="s">
        <v>121</v>
      </c>
      <c r="C52" s="172">
        <f>SUM(C44:C51)</f>
        <v>0</v>
      </c>
      <c r="D52" s="172">
        <f>SUM(D44:D51)</f>
        <v>0</v>
      </c>
      <c r="E52" s="172">
        <f>SUM(E44:E51)</f>
        <v>0</v>
      </c>
    </row>
    <row r="53" spans="2:5" x14ac:dyDescent="0.2">
      <c r="B53" s="278" t="s">
        <v>122</v>
      </c>
      <c r="C53" s="278"/>
      <c r="D53" s="278"/>
      <c r="E53" s="278"/>
    </row>
    <row r="54" spans="2:5" x14ac:dyDescent="0.2">
      <c r="B54" s="147" t="s">
        <v>123</v>
      </c>
      <c r="C54" s="170"/>
      <c r="D54" s="170"/>
      <c r="E54" s="171">
        <f t="shared" ref="E54:E63" si="3">SUM(C54:D54)</f>
        <v>0</v>
      </c>
    </row>
    <row r="55" spans="2:5" x14ac:dyDescent="0.2">
      <c r="B55" s="147" t="s">
        <v>124</v>
      </c>
      <c r="C55" s="170"/>
      <c r="D55" s="170"/>
      <c r="E55" s="171">
        <f t="shared" si="3"/>
        <v>0</v>
      </c>
    </row>
    <row r="56" spans="2:5" x14ac:dyDescent="0.2">
      <c r="B56" s="147" t="s">
        <v>125</v>
      </c>
      <c r="C56" s="170"/>
      <c r="D56" s="170"/>
      <c r="E56" s="171">
        <f t="shared" si="3"/>
        <v>0</v>
      </c>
    </row>
    <row r="57" spans="2:5" x14ac:dyDescent="0.2">
      <c r="B57" s="147" t="s">
        <v>126</v>
      </c>
      <c r="C57" s="170"/>
      <c r="D57" s="170"/>
      <c r="E57" s="171">
        <f t="shared" si="3"/>
        <v>0</v>
      </c>
    </row>
    <row r="58" spans="2:5" x14ac:dyDescent="0.2">
      <c r="B58" s="147" t="s">
        <v>127</v>
      </c>
      <c r="C58" s="170"/>
      <c r="D58" s="170"/>
      <c r="E58" s="171">
        <f t="shared" si="3"/>
        <v>0</v>
      </c>
    </row>
    <row r="59" spans="2:5" x14ac:dyDescent="0.2">
      <c r="B59" s="147" t="s">
        <v>128</v>
      </c>
      <c r="C59" s="170"/>
      <c r="D59" s="170"/>
      <c r="E59" s="171">
        <f t="shared" si="3"/>
        <v>0</v>
      </c>
    </row>
    <row r="60" spans="2:5" x14ac:dyDescent="0.2">
      <c r="B60" s="147" t="s">
        <v>129</v>
      </c>
      <c r="C60" s="170"/>
      <c r="D60" s="170"/>
      <c r="E60" s="171">
        <f t="shared" si="3"/>
        <v>0</v>
      </c>
    </row>
    <row r="61" spans="2:5" x14ac:dyDescent="0.2">
      <c r="B61" s="147" t="s">
        <v>130</v>
      </c>
      <c r="C61" s="170"/>
      <c r="D61" s="170"/>
      <c r="E61" s="171">
        <f t="shared" si="3"/>
        <v>0</v>
      </c>
    </row>
    <row r="62" spans="2:5" x14ac:dyDescent="0.2">
      <c r="B62" s="147" t="s">
        <v>131</v>
      </c>
      <c r="C62" s="170"/>
      <c r="D62" s="170"/>
      <c r="E62" s="171">
        <f t="shared" si="3"/>
        <v>0</v>
      </c>
    </row>
    <row r="63" spans="2:5" x14ac:dyDescent="0.2">
      <c r="B63" s="147"/>
      <c r="C63" s="170"/>
      <c r="D63" s="170"/>
      <c r="E63" s="171">
        <f t="shared" si="3"/>
        <v>0</v>
      </c>
    </row>
    <row r="64" spans="2:5" ht="22.5" x14ac:dyDescent="0.2">
      <c r="B64" s="146" t="s">
        <v>132</v>
      </c>
      <c r="C64" s="172">
        <f>SUM(C54:C63)</f>
        <v>0</v>
      </c>
      <c r="D64" s="172">
        <f>SUM(D54:D63)</f>
        <v>0</v>
      </c>
      <c r="E64" s="172">
        <f>SUM(E54:E63)</f>
        <v>0</v>
      </c>
    </row>
    <row r="65" spans="2:5" x14ac:dyDescent="0.2">
      <c r="B65" s="275" t="s">
        <v>133</v>
      </c>
      <c r="C65" s="276"/>
      <c r="D65" s="276"/>
      <c r="E65" s="277"/>
    </row>
    <row r="66" spans="2:5" x14ac:dyDescent="0.2">
      <c r="B66" s="147" t="s">
        <v>134</v>
      </c>
      <c r="C66" s="170"/>
      <c r="D66" s="170"/>
      <c r="E66" s="171">
        <f t="shared" ref="E66:E74" si="4">SUM(C66:D66)</f>
        <v>0</v>
      </c>
    </row>
    <row r="67" spans="2:5" x14ac:dyDescent="0.2">
      <c r="B67" s="147" t="s">
        <v>135</v>
      </c>
      <c r="C67" s="170"/>
      <c r="D67" s="170"/>
      <c r="E67" s="171">
        <f t="shared" si="4"/>
        <v>0</v>
      </c>
    </row>
    <row r="68" spans="2:5" x14ac:dyDescent="0.2">
      <c r="B68" s="147" t="s">
        <v>136</v>
      </c>
      <c r="C68" s="170"/>
      <c r="D68" s="170"/>
      <c r="E68" s="171">
        <f t="shared" si="4"/>
        <v>0</v>
      </c>
    </row>
    <row r="69" spans="2:5" x14ac:dyDescent="0.2">
      <c r="B69" s="147" t="s">
        <v>137</v>
      </c>
      <c r="C69" s="170"/>
      <c r="D69" s="170"/>
      <c r="E69" s="171">
        <f t="shared" si="4"/>
        <v>0</v>
      </c>
    </row>
    <row r="70" spans="2:5" x14ac:dyDescent="0.2">
      <c r="B70" s="147" t="s">
        <v>138</v>
      </c>
      <c r="C70" s="170"/>
      <c r="D70" s="170"/>
      <c r="E70" s="171">
        <f t="shared" si="4"/>
        <v>0</v>
      </c>
    </row>
    <row r="71" spans="2:5" x14ac:dyDescent="0.2">
      <c r="B71" s="147" t="s">
        <v>139</v>
      </c>
      <c r="C71" s="170"/>
      <c r="D71" s="170"/>
      <c r="E71" s="171">
        <f t="shared" si="4"/>
        <v>0</v>
      </c>
    </row>
    <row r="72" spans="2:5" x14ac:dyDescent="0.2">
      <c r="B72" s="147" t="s">
        <v>140</v>
      </c>
      <c r="C72" s="170"/>
      <c r="D72" s="170"/>
      <c r="E72" s="171">
        <f t="shared" si="4"/>
        <v>0</v>
      </c>
    </row>
    <row r="73" spans="2:5" x14ac:dyDescent="0.2">
      <c r="B73" s="147" t="s">
        <v>110</v>
      </c>
      <c r="C73" s="170"/>
      <c r="D73" s="170"/>
      <c r="E73" s="171">
        <f t="shared" si="4"/>
        <v>0</v>
      </c>
    </row>
    <row r="74" spans="2:5" x14ac:dyDescent="0.2">
      <c r="B74" s="147"/>
      <c r="C74" s="170"/>
      <c r="D74" s="170"/>
      <c r="E74" s="171">
        <f t="shared" si="4"/>
        <v>0</v>
      </c>
    </row>
    <row r="75" spans="2:5" x14ac:dyDescent="0.2">
      <c r="B75" s="146" t="s">
        <v>141</v>
      </c>
      <c r="C75" s="172">
        <f>SUM(C66:C74)</f>
        <v>0</v>
      </c>
      <c r="D75" s="172">
        <f>SUM(D66:D74)</f>
        <v>0</v>
      </c>
      <c r="E75" s="172">
        <f>SUM(E66:E74)</f>
        <v>0</v>
      </c>
    </row>
    <row r="76" spans="2:5" x14ac:dyDescent="0.2">
      <c r="B76" s="275" t="s">
        <v>142</v>
      </c>
      <c r="C76" s="276"/>
      <c r="D76" s="276"/>
      <c r="E76" s="277"/>
    </row>
    <row r="77" spans="2:5" x14ac:dyDescent="0.2">
      <c r="B77" s="147" t="s">
        <v>142</v>
      </c>
      <c r="C77" s="170"/>
      <c r="D77" s="170"/>
      <c r="E77" s="171">
        <f>SUM(C77:D77)</f>
        <v>0</v>
      </c>
    </row>
    <row r="78" spans="2:5" x14ac:dyDescent="0.2">
      <c r="B78" s="147"/>
      <c r="C78" s="170"/>
      <c r="D78" s="170"/>
      <c r="E78" s="171">
        <f>SUM(C78:D78)</f>
        <v>0</v>
      </c>
    </row>
    <row r="79" spans="2:5" x14ac:dyDescent="0.2">
      <c r="B79" s="147"/>
      <c r="C79" s="170"/>
      <c r="D79" s="170"/>
      <c r="E79" s="171">
        <f>SUM(C79:D79)</f>
        <v>0</v>
      </c>
    </row>
    <row r="80" spans="2:5" x14ac:dyDescent="0.2">
      <c r="B80" s="147"/>
      <c r="C80" s="170"/>
      <c r="D80" s="170"/>
      <c r="E80" s="171">
        <f>SUM(C80:D80)</f>
        <v>0</v>
      </c>
    </row>
    <row r="81" spans="2:5" x14ac:dyDescent="0.2">
      <c r="B81" s="147"/>
      <c r="C81" s="170"/>
      <c r="D81" s="170"/>
      <c r="E81" s="171">
        <f>SUM(C81:D81)</f>
        <v>0</v>
      </c>
    </row>
    <row r="82" spans="2:5" x14ac:dyDescent="0.2">
      <c r="B82" s="146" t="s">
        <v>143</v>
      </c>
      <c r="C82" s="172">
        <f>SUM(C77:C81)</f>
        <v>0</v>
      </c>
      <c r="D82" s="172">
        <f>SUM(D77:D81)</f>
        <v>0</v>
      </c>
      <c r="E82" s="172">
        <f>SUM(E77:E81)</f>
        <v>0</v>
      </c>
    </row>
    <row r="83" spans="2:5" x14ac:dyDescent="0.2">
      <c r="B83" s="146" t="s">
        <v>144</v>
      </c>
      <c r="C83" s="172">
        <f>+C42+C52+C64+C75+C82</f>
        <v>0</v>
      </c>
      <c r="D83" s="172">
        <f>+D42+D52+D64+D75+D82</f>
        <v>0</v>
      </c>
      <c r="E83" s="172">
        <f>+E42+E52+E64+E75+E82</f>
        <v>0</v>
      </c>
    </row>
    <row r="84" spans="2:5" x14ac:dyDescent="0.2">
      <c r="B84" s="274" t="s">
        <v>145</v>
      </c>
      <c r="C84" s="274"/>
      <c r="D84" s="274"/>
      <c r="E84" s="274"/>
    </row>
    <row r="85" spans="2:5" x14ac:dyDescent="0.2">
      <c r="B85" s="274" t="s">
        <v>146</v>
      </c>
      <c r="C85" s="274"/>
      <c r="D85" s="274"/>
      <c r="E85" s="274"/>
    </row>
    <row r="86" spans="2:5" x14ac:dyDescent="0.2">
      <c r="B86" s="147" t="s">
        <v>146</v>
      </c>
      <c r="C86" s="170"/>
      <c r="D86" s="170"/>
      <c r="E86" s="171">
        <f t="shared" ref="E86:E104" si="5">SUM(C86:D86)</f>
        <v>0</v>
      </c>
    </row>
    <row r="87" spans="2:5" x14ac:dyDescent="0.2">
      <c r="B87" s="147"/>
      <c r="C87" s="170"/>
      <c r="D87" s="170"/>
      <c r="E87" s="171">
        <f t="shared" si="5"/>
        <v>0</v>
      </c>
    </row>
    <row r="88" spans="2:5" x14ac:dyDescent="0.2">
      <c r="B88" s="147"/>
      <c r="C88" s="170"/>
      <c r="D88" s="170"/>
      <c r="E88" s="171">
        <f t="shared" si="5"/>
        <v>0</v>
      </c>
    </row>
    <row r="89" spans="2:5" x14ac:dyDescent="0.2">
      <c r="B89" s="147"/>
      <c r="C89" s="170"/>
      <c r="D89" s="170"/>
      <c r="E89" s="171">
        <f t="shared" si="5"/>
        <v>0</v>
      </c>
    </row>
    <row r="90" spans="2:5" x14ac:dyDescent="0.2">
      <c r="B90" s="147"/>
      <c r="C90" s="170"/>
      <c r="D90" s="170"/>
      <c r="E90" s="171">
        <f t="shared" si="5"/>
        <v>0</v>
      </c>
    </row>
    <row r="91" spans="2:5" x14ac:dyDescent="0.2">
      <c r="B91" s="147"/>
      <c r="C91" s="170"/>
      <c r="D91" s="170"/>
      <c r="E91" s="171">
        <f t="shared" si="5"/>
        <v>0</v>
      </c>
    </row>
    <row r="92" spans="2:5" x14ac:dyDescent="0.2">
      <c r="B92" s="147"/>
      <c r="C92" s="170"/>
      <c r="D92" s="170"/>
      <c r="E92" s="171">
        <f t="shared" si="5"/>
        <v>0</v>
      </c>
    </row>
    <row r="93" spans="2:5" x14ac:dyDescent="0.2">
      <c r="B93" s="147"/>
      <c r="C93" s="170"/>
      <c r="D93" s="170"/>
      <c r="E93" s="171">
        <f t="shared" si="5"/>
        <v>0</v>
      </c>
    </row>
    <row r="94" spans="2:5" x14ac:dyDescent="0.2">
      <c r="B94" s="147"/>
      <c r="C94" s="170"/>
      <c r="D94" s="170"/>
      <c r="E94" s="171">
        <f t="shared" si="5"/>
        <v>0</v>
      </c>
    </row>
    <row r="95" spans="2:5" x14ac:dyDescent="0.2">
      <c r="B95" s="147"/>
      <c r="C95" s="170"/>
      <c r="D95" s="170"/>
      <c r="E95" s="171">
        <f t="shared" si="5"/>
        <v>0</v>
      </c>
    </row>
    <row r="96" spans="2:5" x14ac:dyDescent="0.2">
      <c r="B96" s="147"/>
      <c r="C96" s="170"/>
      <c r="D96" s="170"/>
      <c r="E96" s="171">
        <f t="shared" si="5"/>
        <v>0</v>
      </c>
    </row>
    <row r="97" spans="2:5" x14ac:dyDescent="0.2">
      <c r="B97" s="147"/>
      <c r="C97" s="170"/>
      <c r="D97" s="170"/>
      <c r="E97" s="171">
        <f t="shared" si="5"/>
        <v>0</v>
      </c>
    </row>
    <row r="98" spans="2:5" x14ac:dyDescent="0.2">
      <c r="B98" s="147"/>
      <c r="C98" s="170"/>
      <c r="D98" s="170"/>
      <c r="E98" s="171">
        <f t="shared" si="5"/>
        <v>0</v>
      </c>
    </row>
    <row r="99" spans="2:5" x14ac:dyDescent="0.2">
      <c r="B99" s="147"/>
      <c r="C99" s="170"/>
      <c r="D99" s="170"/>
      <c r="E99" s="171">
        <f t="shared" si="5"/>
        <v>0</v>
      </c>
    </row>
    <row r="100" spans="2:5" x14ac:dyDescent="0.2">
      <c r="B100" s="147"/>
      <c r="C100" s="170"/>
      <c r="D100" s="170"/>
      <c r="E100" s="171">
        <f t="shared" si="5"/>
        <v>0</v>
      </c>
    </row>
    <row r="101" spans="2:5" x14ac:dyDescent="0.2">
      <c r="B101" s="147"/>
      <c r="C101" s="170"/>
      <c r="D101" s="170"/>
      <c r="E101" s="171">
        <f t="shared" si="5"/>
        <v>0</v>
      </c>
    </row>
    <row r="102" spans="2:5" x14ac:dyDescent="0.2">
      <c r="B102" s="147"/>
      <c r="C102" s="170"/>
      <c r="D102" s="170"/>
      <c r="E102" s="171">
        <f t="shared" si="5"/>
        <v>0</v>
      </c>
    </row>
    <row r="103" spans="2:5" x14ac:dyDescent="0.2">
      <c r="B103" s="148"/>
      <c r="C103" s="170"/>
      <c r="D103" s="170"/>
      <c r="E103" s="171">
        <f t="shared" si="5"/>
        <v>0</v>
      </c>
    </row>
    <row r="104" spans="2:5" x14ac:dyDescent="0.2">
      <c r="B104" s="148"/>
      <c r="C104" s="170"/>
      <c r="D104" s="170"/>
      <c r="E104" s="171">
        <f t="shared" si="5"/>
        <v>0</v>
      </c>
    </row>
    <row r="105" spans="2:5" x14ac:dyDescent="0.2">
      <c r="B105" s="146" t="s">
        <v>147</v>
      </c>
      <c r="C105" s="172">
        <f>SUM(C86:C104)</f>
        <v>0</v>
      </c>
      <c r="D105" s="172">
        <f>SUM(D86:D104)</f>
        <v>0</v>
      </c>
      <c r="E105" s="172">
        <f>SUM(E86:E104)</f>
        <v>0</v>
      </c>
    </row>
    <row r="106" spans="2:5" x14ac:dyDescent="0.2">
      <c r="B106" s="274" t="s">
        <v>148</v>
      </c>
      <c r="C106" s="274"/>
      <c r="D106" s="274"/>
      <c r="E106" s="274"/>
    </row>
    <row r="107" spans="2:5" x14ac:dyDescent="0.2">
      <c r="B107" s="147" t="s">
        <v>148</v>
      </c>
      <c r="C107" s="170"/>
      <c r="D107" s="170"/>
      <c r="E107" s="171">
        <f t="shared" ref="E107:E121" si="6">SUM(C107:D107)</f>
        <v>0</v>
      </c>
    </row>
    <row r="108" spans="2:5" x14ac:dyDescent="0.2">
      <c r="B108" s="147"/>
      <c r="C108" s="170"/>
      <c r="D108" s="170"/>
      <c r="E108" s="171">
        <f t="shared" si="6"/>
        <v>0</v>
      </c>
    </row>
    <row r="109" spans="2:5" x14ac:dyDescent="0.2">
      <c r="B109" s="147"/>
      <c r="C109" s="170"/>
      <c r="D109" s="170"/>
      <c r="E109" s="171">
        <f t="shared" si="6"/>
        <v>0</v>
      </c>
    </row>
    <row r="110" spans="2:5" x14ac:dyDescent="0.2">
      <c r="B110" s="147"/>
      <c r="C110" s="170"/>
      <c r="D110" s="170"/>
      <c r="E110" s="171">
        <f t="shared" si="6"/>
        <v>0</v>
      </c>
    </row>
    <row r="111" spans="2:5" x14ac:dyDescent="0.2">
      <c r="B111" s="147"/>
      <c r="C111" s="170"/>
      <c r="D111" s="170"/>
      <c r="E111" s="171">
        <f t="shared" si="6"/>
        <v>0</v>
      </c>
    </row>
    <row r="112" spans="2:5" x14ac:dyDescent="0.2">
      <c r="B112" s="147"/>
      <c r="C112" s="170"/>
      <c r="D112" s="170"/>
      <c r="E112" s="171">
        <f t="shared" si="6"/>
        <v>0</v>
      </c>
    </row>
    <row r="113" spans="2:5" x14ac:dyDescent="0.2">
      <c r="B113" s="147"/>
      <c r="C113" s="170"/>
      <c r="D113" s="170"/>
      <c r="E113" s="171">
        <f t="shared" si="6"/>
        <v>0</v>
      </c>
    </row>
    <row r="114" spans="2:5" x14ac:dyDescent="0.2">
      <c r="B114" s="147"/>
      <c r="C114" s="170"/>
      <c r="D114" s="170"/>
      <c r="E114" s="171">
        <f t="shared" si="6"/>
        <v>0</v>
      </c>
    </row>
    <row r="115" spans="2:5" x14ac:dyDescent="0.2">
      <c r="B115" s="147"/>
      <c r="C115" s="170"/>
      <c r="D115" s="170"/>
      <c r="E115" s="171">
        <f t="shared" si="6"/>
        <v>0</v>
      </c>
    </row>
    <row r="116" spans="2:5" x14ac:dyDescent="0.2">
      <c r="B116" s="147"/>
      <c r="C116" s="170"/>
      <c r="D116" s="170"/>
      <c r="E116" s="171">
        <f t="shared" si="6"/>
        <v>0</v>
      </c>
    </row>
    <row r="117" spans="2:5" x14ac:dyDescent="0.2">
      <c r="B117" s="147"/>
      <c r="C117" s="170"/>
      <c r="D117" s="170"/>
      <c r="E117" s="171">
        <f t="shared" si="6"/>
        <v>0</v>
      </c>
    </row>
    <row r="118" spans="2:5" x14ac:dyDescent="0.2">
      <c r="B118" s="147"/>
      <c r="C118" s="170"/>
      <c r="D118" s="170"/>
      <c r="E118" s="171">
        <f t="shared" si="6"/>
        <v>0</v>
      </c>
    </row>
    <row r="119" spans="2:5" x14ac:dyDescent="0.2">
      <c r="B119" s="147"/>
      <c r="C119" s="170"/>
      <c r="D119" s="170"/>
      <c r="E119" s="171">
        <f t="shared" si="6"/>
        <v>0</v>
      </c>
    </row>
    <row r="120" spans="2:5" x14ac:dyDescent="0.2">
      <c r="B120" s="148"/>
      <c r="C120" s="170"/>
      <c r="D120" s="170"/>
      <c r="E120" s="171">
        <f t="shared" si="6"/>
        <v>0</v>
      </c>
    </row>
    <row r="121" spans="2:5" x14ac:dyDescent="0.2">
      <c r="B121" s="148"/>
      <c r="C121" s="170"/>
      <c r="D121" s="170"/>
      <c r="E121" s="171">
        <f t="shared" si="6"/>
        <v>0</v>
      </c>
    </row>
    <row r="122" spans="2:5" x14ac:dyDescent="0.2">
      <c r="B122" s="146" t="s">
        <v>149</v>
      </c>
      <c r="C122" s="172">
        <f>SUM(C107:C121)</f>
        <v>0</v>
      </c>
      <c r="D122" s="172">
        <f>SUM(D107:D121)</f>
        <v>0</v>
      </c>
      <c r="E122" s="172">
        <f>SUM(E107:E121)</f>
        <v>0</v>
      </c>
    </row>
    <row r="123" spans="2:5" x14ac:dyDescent="0.2">
      <c r="B123" s="274" t="s">
        <v>150</v>
      </c>
      <c r="C123" s="274"/>
      <c r="D123" s="274"/>
      <c r="E123" s="274"/>
    </row>
    <row r="124" spans="2:5" x14ac:dyDescent="0.2">
      <c r="B124" s="147" t="s">
        <v>150</v>
      </c>
      <c r="C124" s="170"/>
      <c r="D124" s="170"/>
      <c r="E124" s="171">
        <f t="shared" ref="E124:E136" si="7">SUM(C124:D124)</f>
        <v>0</v>
      </c>
    </row>
    <row r="125" spans="2:5" x14ac:dyDescent="0.2">
      <c r="B125" s="147"/>
      <c r="C125" s="170"/>
      <c r="D125" s="170"/>
      <c r="E125" s="171">
        <f t="shared" si="7"/>
        <v>0</v>
      </c>
    </row>
    <row r="126" spans="2:5" x14ac:dyDescent="0.2">
      <c r="B126" s="147"/>
      <c r="C126" s="170"/>
      <c r="D126" s="170"/>
      <c r="E126" s="171">
        <f t="shared" si="7"/>
        <v>0</v>
      </c>
    </row>
    <row r="127" spans="2:5" x14ac:dyDescent="0.2">
      <c r="B127" s="147"/>
      <c r="C127" s="170"/>
      <c r="D127" s="170"/>
      <c r="E127" s="171">
        <f t="shared" si="7"/>
        <v>0</v>
      </c>
    </row>
    <row r="128" spans="2:5" x14ac:dyDescent="0.2">
      <c r="B128" s="147"/>
      <c r="C128" s="170"/>
      <c r="D128" s="170"/>
      <c r="E128" s="171">
        <f t="shared" si="7"/>
        <v>0</v>
      </c>
    </row>
    <row r="129" spans="2:5" x14ac:dyDescent="0.2">
      <c r="B129" s="147"/>
      <c r="C129" s="170"/>
      <c r="D129" s="170"/>
      <c r="E129" s="171">
        <f t="shared" si="7"/>
        <v>0</v>
      </c>
    </row>
    <row r="130" spans="2:5" x14ac:dyDescent="0.2">
      <c r="B130" s="147"/>
      <c r="C130" s="170"/>
      <c r="D130" s="170"/>
      <c r="E130" s="171">
        <f t="shared" si="7"/>
        <v>0</v>
      </c>
    </row>
    <row r="131" spans="2:5" x14ac:dyDescent="0.2">
      <c r="B131" s="147"/>
      <c r="C131" s="170"/>
      <c r="D131" s="170"/>
      <c r="E131" s="171">
        <f t="shared" si="7"/>
        <v>0</v>
      </c>
    </row>
    <row r="132" spans="2:5" x14ac:dyDescent="0.2">
      <c r="B132" s="147"/>
      <c r="C132" s="170"/>
      <c r="D132" s="170"/>
      <c r="E132" s="171">
        <f t="shared" si="7"/>
        <v>0</v>
      </c>
    </row>
    <row r="133" spans="2:5" x14ac:dyDescent="0.2">
      <c r="B133" s="147"/>
      <c r="C133" s="170"/>
      <c r="D133" s="170"/>
      <c r="E133" s="171">
        <f t="shared" si="7"/>
        <v>0</v>
      </c>
    </row>
    <row r="134" spans="2:5" x14ac:dyDescent="0.2">
      <c r="B134" s="147"/>
      <c r="C134" s="170"/>
      <c r="D134" s="170"/>
      <c r="E134" s="171">
        <f t="shared" si="7"/>
        <v>0</v>
      </c>
    </row>
    <row r="135" spans="2:5" x14ac:dyDescent="0.2">
      <c r="B135" s="148"/>
      <c r="C135" s="170"/>
      <c r="D135" s="170"/>
      <c r="E135" s="171">
        <f t="shared" si="7"/>
        <v>0</v>
      </c>
    </row>
    <row r="136" spans="2:5" x14ac:dyDescent="0.2">
      <c r="B136" s="148"/>
      <c r="C136" s="170"/>
      <c r="D136" s="170"/>
      <c r="E136" s="171">
        <f t="shared" si="7"/>
        <v>0</v>
      </c>
    </row>
    <row r="137" spans="2:5" x14ac:dyDescent="0.2">
      <c r="B137" s="146" t="s">
        <v>151</v>
      </c>
      <c r="C137" s="172">
        <f>SUM(C124:C136)</f>
        <v>0</v>
      </c>
      <c r="D137" s="172">
        <f>SUM(D124:D136)</f>
        <v>0</v>
      </c>
      <c r="E137" s="172">
        <f>SUM(E124:E136)</f>
        <v>0</v>
      </c>
    </row>
    <row r="138" spans="2:5" x14ac:dyDescent="0.2">
      <c r="B138" s="274" t="s">
        <v>152</v>
      </c>
      <c r="C138" s="274"/>
      <c r="D138" s="274"/>
      <c r="E138" s="274"/>
    </row>
    <row r="139" spans="2:5" x14ac:dyDescent="0.2">
      <c r="B139" s="147" t="s">
        <v>152</v>
      </c>
      <c r="C139" s="170"/>
      <c r="D139" s="170"/>
      <c r="E139" s="171">
        <f t="shared" ref="E139:E148" si="8">SUM(C139:D139)</f>
        <v>0</v>
      </c>
    </row>
    <row r="140" spans="2:5" x14ac:dyDescent="0.2">
      <c r="B140" s="147"/>
      <c r="C140" s="170"/>
      <c r="D140" s="170"/>
      <c r="E140" s="171">
        <f t="shared" si="8"/>
        <v>0</v>
      </c>
    </row>
    <row r="141" spans="2:5" x14ac:dyDescent="0.2">
      <c r="B141" s="147"/>
      <c r="C141" s="170"/>
      <c r="D141" s="170"/>
      <c r="E141" s="171">
        <f t="shared" si="8"/>
        <v>0</v>
      </c>
    </row>
    <row r="142" spans="2:5" x14ac:dyDescent="0.2">
      <c r="B142" s="147"/>
      <c r="C142" s="170"/>
      <c r="D142" s="170"/>
      <c r="E142" s="171">
        <f t="shared" si="8"/>
        <v>0</v>
      </c>
    </row>
    <row r="143" spans="2:5" x14ac:dyDescent="0.2">
      <c r="B143" s="147"/>
      <c r="C143" s="170"/>
      <c r="D143" s="170"/>
      <c r="E143" s="171">
        <f t="shared" si="8"/>
        <v>0</v>
      </c>
    </row>
    <row r="144" spans="2:5" x14ac:dyDescent="0.2">
      <c r="B144" s="147"/>
      <c r="C144" s="170"/>
      <c r="D144" s="170"/>
      <c r="E144" s="171">
        <f t="shared" si="8"/>
        <v>0</v>
      </c>
    </row>
    <row r="145" spans="2:5" x14ac:dyDescent="0.2">
      <c r="B145" s="147"/>
      <c r="C145" s="170"/>
      <c r="D145" s="170"/>
      <c r="E145" s="171">
        <f t="shared" si="8"/>
        <v>0</v>
      </c>
    </row>
    <row r="146" spans="2:5" x14ac:dyDescent="0.2">
      <c r="B146" s="147"/>
      <c r="C146" s="170"/>
      <c r="D146" s="170"/>
      <c r="E146" s="171">
        <f t="shared" si="8"/>
        <v>0</v>
      </c>
    </row>
    <row r="147" spans="2:5" x14ac:dyDescent="0.2">
      <c r="B147" s="148"/>
      <c r="C147" s="170"/>
      <c r="D147" s="170"/>
      <c r="E147" s="171">
        <f t="shared" si="8"/>
        <v>0</v>
      </c>
    </row>
    <row r="148" spans="2:5" x14ac:dyDescent="0.2">
      <c r="B148" s="148"/>
      <c r="C148" s="170"/>
      <c r="D148" s="170"/>
      <c r="E148" s="171">
        <f t="shared" si="8"/>
        <v>0</v>
      </c>
    </row>
    <row r="149" spans="2:5" x14ac:dyDescent="0.2">
      <c r="B149" s="146" t="s">
        <v>155</v>
      </c>
      <c r="C149" s="172">
        <f>SUM(C139:C148)</f>
        <v>0</v>
      </c>
      <c r="D149" s="172">
        <f>SUM(D139:D148)</f>
        <v>0</v>
      </c>
      <c r="E149" s="172">
        <f>SUM(E139:E148)</f>
        <v>0</v>
      </c>
    </row>
    <row r="150" spans="2:5" x14ac:dyDescent="0.2">
      <c r="B150" s="274" t="s">
        <v>156</v>
      </c>
      <c r="C150" s="274"/>
      <c r="D150" s="274"/>
      <c r="E150" s="274"/>
    </row>
    <row r="151" spans="2:5" x14ac:dyDescent="0.2">
      <c r="B151" s="147" t="s">
        <v>156</v>
      </c>
      <c r="C151" s="173"/>
      <c r="D151" s="173"/>
      <c r="E151" s="171">
        <f>SUM(C151:D151)</f>
        <v>0</v>
      </c>
    </row>
    <row r="152" spans="2:5" x14ac:dyDescent="0.2">
      <c r="B152" s="147"/>
      <c r="C152" s="173"/>
      <c r="D152" s="173"/>
      <c r="E152" s="171">
        <f>SUM(C152:D152)</f>
        <v>0</v>
      </c>
    </row>
    <row r="153" spans="2:5" x14ac:dyDescent="0.2">
      <c r="B153" s="147"/>
      <c r="C153" s="173"/>
      <c r="D153" s="173"/>
      <c r="E153" s="171">
        <f>SUM(C153:D153)</f>
        <v>0</v>
      </c>
    </row>
    <row r="154" spans="2:5" x14ac:dyDescent="0.2">
      <c r="B154" s="148"/>
      <c r="C154" s="173"/>
      <c r="D154" s="173"/>
      <c r="E154" s="171">
        <f>SUM(C154:D154)</f>
        <v>0</v>
      </c>
    </row>
    <row r="155" spans="2:5" x14ac:dyDescent="0.2">
      <c r="B155" s="148"/>
      <c r="C155" s="173"/>
      <c r="D155" s="173"/>
      <c r="E155" s="171">
        <f>SUM(C155:D155)</f>
        <v>0</v>
      </c>
    </row>
    <row r="156" spans="2:5" ht="12.75" customHeight="1" x14ac:dyDescent="0.2">
      <c r="B156" s="146" t="s">
        <v>157</v>
      </c>
      <c r="C156" s="172">
        <f>SUM(C151:C155)</f>
        <v>0</v>
      </c>
      <c r="D156" s="172">
        <f>SUM(D151:D155)</f>
        <v>0</v>
      </c>
      <c r="E156" s="172">
        <f>SUM(E151:E155)</f>
        <v>0</v>
      </c>
    </row>
    <row r="157" spans="2:5" ht="12.75" customHeight="1" x14ac:dyDescent="0.2">
      <c r="B157" s="146" t="s">
        <v>158</v>
      </c>
      <c r="C157" s="172">
        <f>+C105+C122+C137+C149+C156</f>
        <v>0</v>
      </c>
      <c r="D157" s="172">
        <f>+D105+D122+D137+D149+D156</f>
        <v>0</v>
      </c>
      <c r="E157" s="172">
        <f>+E105+E122+E137+E149+E156</f>
        <v>0</v>
      </c>
    </row>
    <row r="158" spans="2:5" ht="12.75" customHeight="1" x14ac:dyDescent="0.2">
      <c r="B158" s="146" t="s">
        <v>159</v>
      </c>
      <c r="C158" s="172">
        <f>+C17+C23+C83+C157</f>
        <v>0</v>
      </c>
      <c r="D158" s="172">
        <f>+D17+D23+D83+D157</f>
        <v>0</v>
      </c>
      <c r="E158" s="172">
        <f>+E17+E23+E83+E157</f>
        <v>0</v>
      </c>
    </row>
    <row r="159" spans="2:5" ht="12.75" customHeight="1" x14ac:dyDescent="0.2"/>
    <row r="160" spans="2:5" x14ac:dyDescent="0.2"/>
    <row r="161" x14ac:dyDescent="0.2"/>
    <row r="162" x14ac:dyDescent="0.2"/>
  </sheetData>
  <sheetProtection selectLockedCells="1"/>
  <customSheetViews>
    <customSheetView guid="{49FD068E-9897-4663-A1FB-2C6D01237F7D}" showRuler="0">
      <pane ySplit="3" topLeftCell="A4" activePane="bottomLeft" state="frozen"/>
      <selection pane="bottomLeft" activeCell="H24" sqref="H24"/>
      <pageMargins left="0.75" right="0.75" top="1" bottom="1" header="0.5" footer="0.5"/>
      <pageSetup paperSize="9" orientation="portrait" r:id="rId1"/>
      <headerFooter alignWithMargins="0"/>
    </customSheetView>
  </customSheetViews>
  <mergeCells count="14">
    <mergeCell ref="B8:E8"/>
    <mergeCell ref="B76:E76"/>
    <mergeCell ref="B25:E25"/>
    <mergeCell ref="B53:E53"/>
    <mergeCell ref="B43:E43"/>
    <mergeCell ref="B65:E65"/>
    <mergeCell ref="B18:E18"/>
    <mergeCell ref="B24:E24"/>
    <mergeCell ref="B138:E138"/>
    <mergeCell ref="B150:E150"/>
    <mergeCell ref="B84:E84"/>
    <mergeCell ref="B85:E85"/>
    <mergeCell ref="B106:E106"/>
    <mergeCell ref="B123:E123"/>
  </mergeCells>
  <phoneticPr fontId="4" type="noConversion"/>
  <hyperlinks>
    <hyperlink ref="C1" location="Sommario!A1" display="Sommario" xr:uid="{00000000-0004-0000-0900-000000000000}"/>
    <hyperlink ref="E1" location="'PIP_Sudd Spese'!A1" display="&gt;&gt;" xr:uid="{00000000-0004-0000-0900-000001000000}"/>
    <hyperlink ref="D1" location="PIP_Produzione!A1" display="&lt;&lt;" xr:uid="{00000000-0004-0000-0900-000002000000}"/>
  </hyperlinks>
  <printOptions horizontalCentered="1"/>
  <pageMargins left="0.39370078740157483" right="0.39370078740157483" top="0.61" bottom="0.63" header="0.31496062992125984" footer="0.33"/>
  <pageSetup paperSize="9" orientation="portrait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22"/>
  <dimension ref="A1:K33"/>
  <sheetViews>
    <sheetView workbookViewId="0">
      <selection activeCell="E25" sqref="E25"/>
    </sheetView>
  </sheetViews>
  <sheetFormatPr defaultRowHeight="12.75" x14ac:dyDescent="0.2"/>
  <cols>
    <col min="1" max="1" width="7.5703125" customWidth="1"/>
    <col min="2" max="2" width="16.42578125" customWidth="1"/>
    <col min="3" max="3" width="17.42578125" customWidth="1"/>
    <col min="4" max="4" width="13.28515625" bestFit="1" customWidth="1"/>
    <col min="5" max="5" width="14.85546875" customWidth="1"/>
    <col min="6" max="6" width="6" style="42" customWidth="1"/>
    <col min="7" max="7" width="7.5703125" customWidth="1"/>
    <col min="8" max="8" width="22.28515625" bestFit="1" customWidth="1"/>
    <col min="9" max="11" width="17.42578125" customWidth="1"/>
  </cols>
  <sheetData>
    <row r="1" spans="1:11" x14ac:dyDescent="0.2">
      <c r="B1" s="10" t="s">
        <v>695</v>
      </c>
      <c r="C1" s="10">
        <v>5.1900000000000002E-2</v>
      </c>
      <c r="D1" s="3"/>
      <c r="E1" s="3"/>
      <c r="H1" s="10" t="s">
        <v>696</v>
      </c>
      <c r="I1" s="10" t="e">
        <f>IF(#REF!="Media",'calcolo C C_I'!J2,'calcolo C C_I'!J1)</f>
        <v>#REF!</v>
      </c>
      <c r="J1" s="10">
        <v>5.1900000000000002E-2</v>
      </c>
    </row>
    <row r="2" spans="1:11" x14ac:dyDescent="0.2">
      <c r="B2" s="4" t="s">
        <v>237</v>
      </c>
      <c r="C2" s="4">
        <v>1</v>
      </c>
      <c r="D2" s="3"/>
      <c r="E2" s="3"/>
      <c r="H2" s="4" t="s">
        <v>237</v>
      </c>
      <c r="I2" s="4">
        <v>1</v>
      </c>
      <c r="J2" s="4">
        <v>4.1520000000000001E-2</v>
      </c>
    </row>
    <row r="3" spans="1:11" x14ac:dyDescent="0.2">
      <c r="B3" s="4" t="s">
        <v>238</v>
      </c>
      <c r="C3" s="4" t="e">
        <f>#REF!</f>
        <v>#REF!</v>
      </c>
      <c r="D3" s="3"/>
      <c r="E3" s="3"/>
      <c r="H3" s="4" t="s">
        <v>238</v>
      </c>
      <c r="I3" s="4" t="e">
        <f>+#REF!</f>
        <v>#REF!</v>
      </c>
      <c r="J3" s="15"/>
    </row>
    <row r="4" spans="1:11" x14ac:dyDescent="0.2">
      <c r="B4" t="s">
        <v>239</v>
      </c>
      <c r="D4" s="3"/>
      <c r="E4" s="3"/>
      <c r="H4" t="s">
        <v>239</v>
      </c>
      <c r="J4" s="3"/>
    </row>
    <row r="5" spans="1:11" x14ac:dyDescent="0.2">
      <c r="B5" s="4" t="s">
        <v>240</v>
      </c>
      <c r="C5" s="50" t="e">
        <f>+#REF!</f>
        <v>#REF!</v>
      </c>
      <c r="D5" s="3"/>
      <c r="E5" s="3"/>
      <c r="H5" s="4" t="s">
        <v>240</v>
      </c>
      <c r="I5" s="12" t="e">
        <f>+#REF!</f>
        <v>#REF!</v>
      </c>
      <c r="J5" s="3"/>
    </row>
    <row r="6" spans="1:11" x14ac:dyDescent="0.2">
      <c r="B6" s="4" t="s">
        <v>241</v>
      </c>
      <c r="C6" s="53" t="e">
        <f>+(E12*365*C5*C1)/365</f>
        <v>#REF!</v>
      </c>
      <c r="D6" s="16"/>
      <c r="H6" s="4" t="s">
        <v>241</v>
      </c>
      <c r="I6" s="54" t="e">
        <f>+(K12*365*I5*I1)/365</f>
        <v>#REF!</v>
      </c>
      <c r="J6" s="16"/>
    </row>
    <row r="7" spans="1:11" x14ac:dyDescent="0.2">
      <c r="B7" s="4" t="s">
        <v>242</v>
      </c>
      <c r="C7" s="51" t="e">
        <f>SUM(B13:B32)</f>
        <v>#REF!</v>
      </c>
      <c r="D7" s="3"/>
      <c r="H7" s="4" t="s">
        <v>242</v>
      </c>
      <c r="I7" s="13" t="e">
        <f>SUM(H13:H32)</f>
        <v>#REF!</v>
      </c>
      <c r="J7" s="3"/>
    </row>
    <row r="8" spans="1:11" x14ac:dyDescent="0.2">
      <c r="B8" s="11" t="s">
        <v>243</v>
      </c>
      <c r="C8" s="52" t="e">
        <f>SUM(C6:C7)</f>
        <v>#REF!</v>
      </c>
      <c r="D8" s="3"/>
      <c r="H8" s="11" t="s">
        <v>243</v>
      </c>
      <c r="I8" s="14" t="e">
        <f>SUM(I6:I7)</f>
        <v>#REF!</v>
      </c>
      <c r="J8" s="3"/>
    </row>
    <row r="10" spans="1:11" ht="25.5" x14ac:dyDescent="0.2">
      <c r="A10" s="5" t="s">
        <v>232</v>
      </c>
      <c r="B10" s="5" t="s">
        <v>233</v>
      </c>
      <c r="C10" s="5" t="s">
        <v>234</v>
      </c>
      <c r="D10" s="5" t="s">
        <v>235</v>
      </c>
      <c r="E10" s="43" t="s">
        <v>236</v>
      </c>
      <c r="F10" s="47"/>
      <c r="G10" s="45" t="s">
        <v>232</v>
      </c>
      <c r="H10" s="5" t="s">
        <v>233</v>
      </c>
      <c r="I10" s="5" t="s">
        <v>234</v>
      </c>
      <c r="J10" s="5" t="s">
        <v>235</v>
      </c>
      <c r="K10" s="5" t="s">
        <v>236</v>
      </c>
    </row>
    <row r="11" spans="1:11" x14ac:dyDescent="0.2">
      <c r="A11" s="280"/>
      <c r="B11" s="280"/>
      <c r="C11" s="280"/>
      <c r="D11" s="280"/>
      <c r="E11" s="281"/>
      <c r="F11" s="48"/>
      <c r="G11" s="279"/>
      <c r="H11" s="280"/>
      <c r="I11" s="280"/>
      <c r="J11" s="280"/>
      <c r="K11" s="280"/>
    </row>
    <row r="12" spans="1:11" x14ac:dyDescent="0.2">
      <c r="A12" s="6">
        <v>0</v>
      </c>
      <c r="B12" s="7"/>
      <c r="C12" s="7"/>
      <c r="D12" s="7"/>
      <c r="E12" s="44" t="e">
        <f>#REF!</f>
        <v>#REF!</v>
      </c>
      <c r="F12" s="49"/>
      <c r="G12" s="46">
        <v>0</v>
      </c>
      <c r="H12" s="7"/>
      <c r="I12" s="7"/>
      <c r="J12" s="7"/>
      <c r="K12" s="7" t="e">
        <f>+#REF!</f>
        <v>#REF!</v>
      </c>
    </row>
    <row r="13" spans="1:11" x14ac:dyDescent="0.2">
      <c r="A13" s="6" t="e">
        <f>IF($I$3&gt;0,"1","")</f>
        <v>#REF!</v>
      </c>
      <c r="B13" s="7" t="e">
        <f>IF($I$3&gt;0,E12*C$1/C$2,"")</f>
        <v>#REF!</v>
      </c>
      <c r="C13" s="7" t="e">
        <f t="shared" ref="C13:C23" si="0">IF(B13="","",D13-B13)</f>
        <v>#REF!</v>
      </c>
      <c r="D13" s="8" t="e">
        <f t="shared" ref="D13:D32" si="1">IF(B13="","",PMT($I$1/$I$2,$I$2*$I$3,$K$12*-1))</f>
        <v>#REF!</v>
      </c>
      <c r="E13" s="44" t="e">
        <f t="shared" ref="E13:E23" si="2">IF(D13="","",E12-C13)</f>
        <v>#REF!</v>
      </c>
      <c r="F13" s="49"/>
      <c r="G13" s="46" t="e">
        <f>IF($I$3&gt;0,"1","")</f>
        <v>#REF!</v>
      </c>
      <c r="H13" s="7" t="e">
        <f>IF($I$3&gt;0,K12*I$1/I$2,"")</f>
        <v>#REF!</v>
      </c>
      <c r="I13" s="7" t="e">
        <f t="shared" ref="I13:I23" si="3">IF(H13="","",J13-H13)</f>
        <v>#REF!</v>
      </c>
      <c r="J13" s="8" t="e">
        <f t="shared" ref="J13:J32" si="4">IF(H13="","",PMT($I$1/$I$2,$I$2*$I$3,$K$12*-1))</f>
        <v>#REF!</v>
      </c>
      <c r="K13" s="7" t="e">
        <f t="shared" ref="K13:K23" si="5">IF(J13="","",K12-I13)</f>
        <v>#REF!</v>
      </c>
    </row>
    <row r="14" spans="1:11" x14ac:dyDescent="0.2">
      <c r="A14" s="6" t="e">
        <f>IF($I$3&gt;1,"2","")</f>
        <v>#REF!</v>
      </c>
      <c r="B14" s="7" t="e">
        <f>IF($I$3&gt;1,E13*C$1/C$2,"")</f>
        <v>#REF!</v>
      </c>
      <c r="C14" s="7" t="e">
        <f t="shared" si="0"/>
        <v>#REF!</v>
      </c>
      <c r="D14" s="8" t="e">
        <f t="shared" si="1"/>
        <v>#REF!</v>
      </c>
      <c r="E14" s="44" t="e">
        <f t="shared" si="2"/>
        <v>#REF!</v>
      </c>
      <c r="F14" s="49"/>
      <c r="G14" s="46" t="e">
        <f>IF($I$3&gt;1,"2","")</f>
        <v>#REF!</v>
      </c>
      <c r="H14" s="7" t="e">
        <f>IF($I$3&gt;1,K13*I$1/I$2,"")</f>
        <v>#REF!</v>
      </c>
      <c r="I14" s="7" t="e">
        <f t="shared" si="3"/>
        <v>#REF!</v>
      </c>
      <c r="J14" s="8" t="e">
        <f t="shared" si="4"/>
        <v>#REF!</v>
      </c>
      <c r="K14" s="7" t="e">
        <f t="shared" si="5"/>
        <v>#REF!</v>
      </c>
    </row>
    <row r="15" spans="1:11" x14ac:dyDescent="0.2">
      <c r="A15" s="6" t="e">
        <f>IF($I$3&gt;2,"3","")</f>
        <v>#REF!</v>
      </c>
      <c r="B15" s="7" t="e">
        <f>IF($I$3&gt;2,E14*C$1/C$2,"")</f>
        <v>#REF!</v>
      </c>
      <c r="C15" s="7" t="e">
        <f t="shared" si="0"/>
        <v>#REF!</v>
      </c>
      <c r="D15" s="8" t="e">
        <f t="shared" si="1"/>
        <v>#REF!</v>
      </c>
      <c r="E15" s="44" t="e">
        <f t="shared" si="2"/>
        <v>#REF!</v>
      </c>
      <c r="F15" s="49"/>
      <c r="G15" s="46" t="e">
        <f>IF($I$3&gt;2,"3","")</f>
        <v>#REF!</v>
      </c>
      <c r="H15" s="7" t="e">
        <f>IF($I$3&gt;2,K14*I$1/I$2,"")</f>
        <v>#REF!</v>
      </c>
      <c r="I15" s="7" t="e">
        <f t="shared" si="3"/>
        <v>#REF!</v>
      </c>
      <c r="J15" s="8" t="e">
        <f t="shared" si="4"/>
        <v>#REF!</v>
      </c>
      <c r="K15" s="7" t="e">
        <f t="shared" si="5"/>
        <v>#REF!</v>
      </c>
    </row>
    <row r="16" spans="1:11" x14ac:dyDescent="0.2">
      <c r="A16" s="6" t="e">
        <f>IF($I$3&gt;3,"4","")</f>
        <v>#REF!</v>
      </c>
      <c r="B16" s="7" t="e">
        <f>IF($I$3&gt;3,E15*C$1/C$2,"")</f>
        <v>#REF!</v>
      </c>
      <c r="C16" s="7" t="e">
        <f t="shared" si="0"/>
        <v>#REF!</v>
      </c>
      <c r="D16" s="8" t="e">
        <f t="shared" si="1"/>
        <v>#REF!</v>
      </c>
      <c r="E16" s="44" t="e">
        <f t="shared" si="2"/>
        <v>#REF!</v>
      </c>
      <c r="F16" s="49"/>
      <c r="G16" s="46" t="e">
        <f>IF($I$3&gt;3,"4","")</f>
        <v>#REF!</v>
      </c>
      <c r="H16" s="7" t="e">
        <f>IF($I$3&gt;3,K15*I$1/I$2,"")</f>
        <v>#REF!</v>
      </c>
      <c r="I16" s="7" t="e">
        <f t="shared" si="3"/>
        <v>#REF!</v>
      </c>
      <c r="J16" s="8" t="e">
        <f t="shared" si="4"/>
        <v>#REF!</v>
      </c>
      <c r="K16" s="7" t="e">
        <f t="shared" si="5"/>
        <v>#REF!</v>
      </c>
    </row>
    <row r="17" spans="1:11" x14ac:dyDescent="0.2">
      <c r="A17" s="6" t="e">
        <f>IF($I$3&gt;4,"5","")</f>
        <v>#REF!</v>
      </c>
      <c r="B17" s="7" t="e">
        <f>IF($I$3&gt;4,E16*C$1/C$2,"")</f>
        <v>#REF!</v>
      </c>
      <c r="C17" s="7" t="e">
        <f t="shared" si="0"/>
        <v>#REF!</v>
      </c>
      <c r="D17" s="8" t="e">
        <f t="shared" si="1"/>
        <v>#REF!</v>
      </c>
      <c r="E17" s="44" t="e">
        <f t="shared" si="2"/>
        <v>#REF!</v>
      </c>
      <c r="F17" s="49"/>
      <c r="G17" s="46" t="e">
        <f>IF($I$3&gt;4,"5","")</f>
        <v>#REF!</v>
      </c>
      <c r="H17" s="7" t="e">
        <f>IF($I$3&gt;4,K16*I$1/I$2,"")</f>
        <v>#REF!</v>
      </c>
      <c r="I17" s="7" t="e">
        <f t="shared" si="3"/>
        <v>#REF!</v>
      </c>
      <c r="J17" s="8" t="e">
        <f t="shared" si="4"/>
        <v>#REF!</v>
      </c>
      <c r="K17" s="7" t="e">
        <f t="shared" si="5"/>
        <v>#REF!</v>
      </c>
    </row>
    <row r="18" spans="1:11" x14ac:dyDescent="0.2">
      <c r="A18" s="6" t="e">
        <f>IF($I$3&gt;5,"6","")</f>
        <v>#REF!</v>
      </c>
      <c r="B18" s="7" t="e">
        <f>IF($I$3&gt;5,E17*C$1/C$2,"")</f>
        <v>#REF!</v>
      </c>
      <c r="C18" s="7" t="e">
        <f t="shared" si="0"/>
        <v>#REF!</v>
      </c>
      <c r="D18" s="8" t="e">
        <f t="shared" si="1"/>
        <v>#REF!</v>
      </c>
      <c r="E18" s="44" t="e">
        <f t="shared" si="2"/>
        <v>#REF!</v>
      </c>
      <c r="F18" s="49"/>
      <c r="G18" s="46" t="e">
        <f>IF($I$3&gt;5,"6","")</f>
        <v>#REF!</v>
      </c>
      <c r="H18" s="7" t="e">
        <f>IF($I$3&gt;5,K17*I$1/I$2,"")</f>
        <v>#REF!</v>
      </c>
      <c r="I18" s="7" t="e">
        <f t="shared" si="3"/>
        <v>#REF!</v>
      </c>
      <c r="J18" s="8" t="e">
        <f t="shared" si="4"/>
        <v>#REF!</v>
      </c>
      <c r="K18" s="7" t="e">
        <f t="shared" si="5"/>
        <v>#REF!</v>
      </c>
    </row>
    <row r="19" spans="1:11" x14ac:dyDescent="0.2">
      <c r="A19" s="6" t="e">
        <f>IF($I$3&gt;6,"7","")</f>
        <v>#REF!</v>
      </c>
      <c r="B19" s="7" t="e">
        <f>IF($I$3&gt;6,E18*C$1/C$2,"")</f>
        <v>#REF!</v>
      </c>
      <c r="C19" s="7" t="e">
        <f t="shared" si="0"/>
        <v>#REF!</v>
      </c>
      <c r="D19" s="8" t="e">
        <f t="shared" si="1"/>
        <v>#REF!</v>
      </c>
      <c r="E19" s="44" t="e">
        <f t="shared" si="2"/>
        <v>#REF!</v>
      </c>
      <c r="F19" s="49"/>
      <c r="G19" s="46" t="e">
        <f>IF($I$3&gt;6,"7","")</f>
        <v>#REF!</v>
      </c>
      <c r="H19" s="7" t="e">
        <f>IF($I$3&gt;6,K18*I$1/I$2,"")</f>
        <v>#REF!</v>
      </c>
      <c r="I19" s="7" t="e">
        <f t="shared" si="3"/>
        <v>#REF!</v>
      </c>
      <c r="J19" s="8" t="e">
        <f t="shared" si="4"/>
        <v>#REF!</v>
      </c>
      <c r="K19" s="7" t="e">
        <f t="shared" si="5"/>
        <v>#REF!</v>
      </c>
    </row>
    <row r="20" spans="1:11" x14ac:dyDescent="0.2">
      <c r="A20" s="6" t="e">
        <f>IF($I$3&gt;7,"8","")</f>
        <v>#REF!</v>
      </c>
      <c r="B20" s="7" t="e">
        <f>IF($I$3&gt;7,E19*C$1/C$2,"")</f>
        <v>#REF!</v>
      </c>
      <c r="C20" s="7" t="e">
        <f t="shared" si="0"/>
        <v>#REF!</v>
      </c>
      <c r="D20" s="8" t="e">
        <f t="shared" si="1"/>
        <v>#REF!</v>
      </c>
      <c r="E20" s="44" t="e">
        <f t="shared" si="2"/>
        <v>#REF!</v>
      </c>
      <c r="F20" s="49"/>
      <c r="G20" s="46" t="e">
        <f>IF($I$3&gt;7,"8","")</f>
        <v>#REF!</v>
      </c>
      <c r="H20" s="7" t="e">
        <f>IF($I$3&gt;7,K19*I$1/I$2,"")</f>
        <v>#REF!</v>
      </c>
      <c r="I20" s="7" t="e">
        <f t="shared" si="3"/>
        <v>#REF!</v>
      </c>
      <c r="J20" s="8" t="e">
        <f t="shared" si="4"/>
        <v>#REF!</v>
      </c>
      <c r="K20" s="7" t="e">
        <f t="shared" si="5"/>
        <v>#REF!</v>
      </c>
    </row>
    <row r="21" spans="1:11" x14ac:dyDescent="0.2">
      <c r="A21" s="6" t="e">
        <f>IF($I$3&gt;8,"9","")</f>
        <v>#REF!</v>
      </c>
      <c r="B21" s="7" t="e">
        <f>IF($I$3&gt;8,E20*C$1/C$2,"")</f>
        <v>#REF!</v>
      </c>
      <c r="C21" s="7" t="e">
        <f t="shared" si="0"/>
        <v>#REF!</v>
      </c>
      <c r="D21" s="8" t="e">
        <f t="shared" si="1"/>
        <v>#REF!</v>
      </c>
      <c r="E21" s="44" t="e">
        <f t="shared" si="2"/>
        <v>#REF!</v>
      </c>
      <c r="F21" s="49"/>
      <c r="G21" s="46" t="e">
        <f>IF($I$3&gt;8,"9","")</f>
        <v>#REF!</v>
      </c>
      <c r="H21" s="7" t="e">
        <f>IF($I$3&gt;8,K20*I$1/I$2,"")</f>
        <v>#REF!</v>
      </c>
      <c r="I21" s="7" t="e">
        <f t="shared" si="3"/>
        <v>#REF!</v>
      </c>
      <c r="J21" s="8" t="e">
        <f t="shared" si="4"/>
        <v>#REF!</v>
      </c>
      <c r="K21" s="7" t="e">
        <f t="shared" si="5"/>
        <v>#REF!</v>
      </c>
    </row>
    <row r="22" spans="1:11" x14ac:dyDescent="0.2">
      <c r="A22" s="6" t="e">
        <f>IF($I$3&gt;9,"10","")</f>
        <v>#REF!</v>
      </c>
      <c r="B22" s="7" t="e">
        <f>IF($I$3&gt;9,E21*C$1/C$2,"")</f>
        <v>#REF!</v>
      </c>
      <c r="C22" s="7" t="e">
        <f t="shared" si="0"/>
        <v>#REF!</v>
      </c>
      <c r="D22" s="8" t="e">
        <f t="shared" si="1"/>
        <v>#REF!</v>
      </c>
      <c r="E22" s="44" t="e">
        <f t="shared" si="2"/>
        <v>#REF!</v>
      </c>
      <c r="F22" s="49"/>
      <c r="G22" s="46" t="e">
        <f>IF($I$3&gt;9,"10","")</f>
        <v>#REF!</v>
      </c>
      <c r="H22" s="7" t="e">
        <f>IF($I$3&gt;9,K21*I$1/I$2,"")</f>
        <v>#REF!</v>
      </c>
      <c r="I22" s="7" t="e">
        <f t="shared" si="3"/>
        <v>#REF!</v>
      </c>
      <c r="J22" s="8" t="e">
        <f t="shared" si="4"/>
        <v>#REF!</v>
      </c>
      <c r="K22" s="7" t="e">
        <f t="shared" si="5"/>
        <v>#REF!</v>
      </c>
    </row>
    <row r="23" spans="1:11" x14ac:dyDescent="0.2">
      <c r="A23" s="6" t="e">
        <f>IF($I$3&gt;10,"11","")</f>
        <v>#REF!</v>
      </c>
      <c r="B23" s="7" t="e">
        <f>IF($I$3&gt;10,E22*C$1/C$2,"")</f>
        <v>#REF!</v>
      </c>
      <c r="C23" s="7" t="e">
        <f t="shared" si="0"/>
        <v>#REF!</v>
      </c>
      <c r="D23" s="8" t="e">
        <f t="shared" si="1"/>
        <v>#REF!</v>
      </c>
      <c r="E23" s="44" t="e">
        <f t="shared" si="2"/>
        <v>#REF!</v>
      </c>
      <c r="F23" s="49"/>
      <c r="G23" s="46" t="e">
        <f>IF($I$3&gt;10,"11","")</f>
        <v>#REF!</v>
      </c>
      <c r="H23" s="7" t="e">
        <f>IF($I$3&gt;10,K22*I$1/I$2,"")</f>
        <v>#REF!</v>
      </c>
      <c r="I23" s="7" t="e">
        <f t="shared" si="3"/>
        <v>#REF!</v>
      </c>
      <c r="J23" s="8" t="e">
        <f t="shared" si="4"/>
        <v>#REF!</v>
      </c>
      <c r="K23" s="7" t="e">
        <f t="shared" si="5"/>
        <v>#REF!</v>
      </c>
    </row>
    <row r="24" spans="1:11" x14ac:dyDescent="0.2">
      <c r="A24" s="6" t="e">
        <f>IF($I$3&gt;11,"12","")</f>
        <v>#REF!</v>
      </c>
      <c r="B24" s="7" t="e">
        <f>IF($I$3&gt;11,E23*C$1/C$2,"")</f>
        <v>#REF!</v>
      </c>
      <c r="C24" s="7" t="e">
        <f>IF(B24="","",D24-B24)</f>
        <v>#REF!</v>
      </c>
      <c r="D24" s="8" t="e">
        <f t="shared" si="1"/>
        <v>#REF!</v>
      </c>
      <c r="E24" s="44" t="e">
        <f>IF(D24="","",E23-C24)</f>
        <v>#REF!</v>
      </c>
      <c r="F24" s="49"/>
      <c r="G24" s="46" t="e">
        <f>IF($I$3&gt;11,"12","")</f>
        <v>#REF!</v>
      </c>
      <c r="H24" s="7" t="e">
        <f>IF($I$3&gt;11,K23*I$1/I$2,"")</f>
        <v>#REF!</v>
      </c>
      <c r="I24" s="7" t="e">
        <f>IF(H24="","",J24-H24)</f>
        <v>#REF!</v>
      </c>
      <c r="J24" s="8" t="e">
        <f t="shared" si="4"/>
        <v>#REF!</v>
      </c>
      <c r="K24" s="7" t="e">
        <f>IF(J24="","",K23-I24)</f>
        <v>#REF!</v>
      </c>
    </row>
    <row r="25" spans="1:11" x14ac:dyDescent="0.2">
      <c r="A25" s="6" t="e">
        <f>IF($I$3&gt;12,"13","")</f>
        <v>#REF!</v>
      </c>
      <c r="B25" s="7" t="e">
        <f>IF($I$3&gt;12,E24*C$1/C$2,"")</f>
        <v>#REF!</v>
      </c>
      <c r="C25" s="7" t="e">
        <f t="shared" ref="C25:C32" si="6">IF(B25="","",D25-B25)</f>
        <v>#REF!</v>
      </c>
      <c r="D25" s="8" t="e">
        <f t="shared" si="1"/>
        <v>#REF!</v>
      </c>
      <c r="E25" s="44" t="e">
        <f t="shared" ref="E25:E32" si="7">IF(D25="","",E24-C25)</f>
        <v>#REF!</v>
      </c>
      <c r="F25" s="49"/>
      <c r="G25" s="46" t="e">
        <f>IF($I$3&gt;12,"13","")</f>
        <v>#REF!</v>
      </c>
      <c r="H25" s="7" t="e">
        <f>IF($I$3&gt;12,K24*I$1/I$2,"")</f>
        <v>#REF!</v>
      </c>
      <c r="I25" s="7" t="e">
        <f t="shared" ref="I25:I32" si="8">IF(H25="","",J25-H25)</f>
        <v>#REF!</v>
      </c>
      <c r="J25" s="8" t="e">
        <f t="shared" si="4"/>
        <v>#REF!</v>
      </c>
      <c r="K25" s="7" t="e">
        <f t="shared" ref="K25:K32" si="9">IF(J25="","",K24-I25)</f>
        <v>#REF!</v>
      </c>
    </row>
    <row r="26" spans="1:11" x14ac:dyDescent="0.2">
      <c r="A26" s="6" t="e">
        <f>IF($I$3&gt;13,"14","")</f>
        <v>#REF!</v>
      </c>
      <c r="B26" s="7" t="e">
        <f>IF($I$3&gt;13,E25*C$1/C$2,"")</f>
        <v>#REF!</v>
      </c>
      <c r="C26" s="7" t="e">
        <f t="shared" si="6"/>
        <v>#REF!</v>
      </c>
      <c r="D26" s="8" t="e">
        <f t="shared" si="1"/>
        <v>#REF!</v>
      </c>
      <c r="E26" s="44" t="e">
        <f t="shared" si="7"/>
        <v>#REF!</v>
      </c>
      <c r="F26" s="49"/>
      <c r="G26" s="46" t="e">
        <f>IF($I$3&gt;13,"14","")</f>
        <v>#REF!</v>
      </c>
      <c r="H26" s="7" t="e">
        <f>IF($I$3&gt;13,K25*I$1/I$2,"")</f>
        <v>#REF!</v>
      </c>
      <c r="I26" s="7" t="e">
        <f t="shared" si="8"/>
        <v>#REF!</v>
      </c>
      <c r="J26" s="8" t="e">
        <f t="shared" si="4"/>
        <v>#REF!</v>
      </c>
      <c r="K26" s="7" t="e">
        <f t="shared" si="9"/>
        <v>#REF!</v>
      </c>
    </row>
    <row r="27" spans="1:11" x14ac:dyDescent="0.2">
      <c r="A27" s="6" t="e">
        <f>IF($I$3&gt;14,"15","")</f>
        <v>#REF!</v>
      </c>
      <c r="B27" s="7" t="e">
        <f>IF($I$3&gt;14,E26*C$1/C$2,"")</f>
        <v>#REF!</v>
      </c>
      <c r="C27" s="7" t="e">
        <f t="shared" si="6"/>
        <v>#REF!</v>
      </c>
      <c r="D27" s="8" t="e">
        <f t="shared" si="1"/>
        <v>#REF!</v>
      </c>
      <c r="E27" s="44" t="e">
        <f t="shared" si="7"/>
        <v>#REF!</v>
      </c>
      <c r="F27" s="49"/>
      <c r="G27" s="46" t="e">
        <f>IF($I$3&gt;14,"15","")</f>
        <v>#REF!</v>
      </c>
      <c r="H27" s="7" t="e">
        <f>IF($I$3&gt;14,K26*I$1/I$2,"")</f>
        <v>#REF!</v>
      </c>
      <c r="I27" s="7" t="e">
        <f t="shared" si="8"/>
        <v>#REF!</v>
      </c>
      <c r="J27" s="8" t="e">
        <f t="shared" si="4"/>
        <v>#REF!</v>
      </c>
      <c r="K27" s="7" t="e">
        <f t="shared" si="9"/>
        <v>#REF!</v>
      </c>
    </row>
    <row r="28" spans="1:11" x14ac:dyDescent="0.2">
      <c r="A28" s="6" t="e">
        <f>IF($I$3&gt;15,"16","")</f>
        <v>#REF!</v>
      </c>
      <c r="B28" s="7" t="e">
        <f>IF($I$3&gt;15,E27*C$1/C$2,"")</f>
        <v>#REF!</v>
      </c>
      <c r="C28" s="7" t="e">
        <f t="shared" si="6"/>
        <v>#REF!</v>
      </c>
      <c r="D28" s="8" t="e">
        <f t="shared" si="1"/>
        <v>#REF!</v>
      </c>
      <c r="E28" s="44" t="e">
        <f t="shared" si="7"/>
        <v>#REF!</v>
      </c>
      <c r="F28" s="49"/>
      <c r="G28" s="46" t="e">
        <f>IF($I$3&gt;15,"16","")</f>
        <v>#REF!</v>
      </c>
      <c r="H28" s="7" t="e">
        <f>IF($I$3&gt;15,K27*I$1/I$2,"")</f>
        <v>#REF!</v>
      </c>
      <c r="I28" s="7" t="e">
        <f t="shared" si="8"/>
        <v>#REF!</v>
      </c>
      <c r="J28" s="8" t="e">
        <f t="shared" si="4"/>
        <v>#REF!</v>
      </c>
      <c r="K28" s="7" t="e">
        <f t="shared" si="9"/>
        <v>#REF!</v>
      </c>
    </row>
    <row r="29" spans="1:11" x14ac:dyDescent="0.2">
      <c r="A29" s="6" t="e">
        <f>IF($I$3&gt;16,"17","")</f>
        <v>#REF!</v>
      </c>
      <c r="B29" s="7" t="e">
        <f>IF($I$3&gt;16,E28*C$1/C$2,"")</f>
        <v>#REF!</v>
      </c>
      <c r="C29" s="7" t="e">
        <f t="shared" si="6"/>
        <v>#REF!</v>
      </c>
      <c r="D29" s="8" t="e">
        <f t="shared" si="1"/>
        <v>#REF!</v>
      </c>
      <c r="E29" s="44" t="e">
        <f t="shared" si="7"/>
        <v>#REF!</v>
      </c>
      <c r="F29" s="49"/>
      <c r="G29" s="46" t="e">
        <f>IF($I$3&gt;16,"17","")</f>
        <v>#REF!</v>
      </c>
      <c r="H29" s="7" t="e">
        <f>IF($I$3&gt;16,K28*I$1/I$2,"")</f>
        <v>#REF!</v>
      </c>
      <c r="I29" s="7" t="e">
        <f t="shared" si="8"/>
        <v>#REF!</v>
      </c>
      <c r="J29" s="8" t="e">
        <f t="shared" si="4"/>
        <v>#REF!</v>
      </c>
      <c r="K29" s="7" t="e">
        <f t="shared" si="9"/>
        <v>#REF!</v>
      </c>
    </row>
    <row r="30" spans="1:11" x14ac:dyDescent="0.2">
      <c r="A30" s="6" t="e">
        <f>IF($I$3&gt;17,"18","")</f>
        <v>#REF!</v>
      </c>
      <c r="B30" s="7" t="e">
        <f>IF($I$3&gt;17,E29*C$1/C$2,"")</f>
        <v>#REF!</v>
      </c>
      <c r="C30" s="7" t="e">
        <f t="shared" si="6"/>
        <v>#REF!</v>
      </c>
      <c r="D30" s="8" t="e">
        <f t="shared" si="1"/>
        <v>#REF!</v>
      </c>
      <c r="E30" s="44" t="e">
        <f t="shared" si="7"/>
        <v>#REF!</v>
      </c>
      <c r="F30" s="49"/>
      <c r="G30" s="46" t="e">
        <f>IF($I$3&gt;17,"18","")</f>
        <v>#REF!</v>
      </c>
      <c r="H30" s="7" t="e">
        <f>IF($I$3&gt;17,K29*I$1/I$2,"")</f>
        <v>#REF!</v>
      </c>
      <c r="I30" s="7" t="e">
        <f t="shared" si="8"/>
        <v>#REF!</v>
      </c>
      <c r="J30" s="8" t="e">
        <f t="shared" si="4"/>
        <v>#REF!</v>
      </c>
      <c r="K30" s="7" t="e">
        <f t="shared" si="9"/>
        <v>#REF!</v>
      </c>
    </row>
    <row r="31" spans="1:11" x14ac:dyDescent="0.2">
      <c r="A31" s="6" t="e">
        <f>IF($I$3&gt;18,"19","")</f>
        <v>#REF!</v>
      </c>
      <c r="B31" s="7" t="e">
        <f>IF($I$3&gt;18,E30*C$1/C$2,"")</f>
        <v>#REF!</v>
      </c>
      <c r="C31" s="7" t="e">
        <f t="shared" si="6"/>
        <v>#REF!</v>
      </c>
      <c r="D31" s="8" t="e">
        <f t="shared" si="1"/>
        <v>#REF!</v>
      </c>
      <c r="E31" s="44" t="e">
        <f t="shared" si="7"/>
        <v>#REF!</v>
      </c>
      <c r="F31" s="49"/>
      <c r="G31" s="46" t="e">
        <f>IF($I$3&gt;18,"19","")</f>
        <v>#REF!</v>
      </c>
      <c r="H31" s="7" t="e">
        <f>IF($I$3&gt;18,K30*I$1/I$2,"")</f>
        <v>#REF!</v>
      </c>
      <c r="I31" s="7" t="e">
        <f t="shared" si="8"/>
        <v>#REF!</v>
      </c>
      <c r="J31" s="8" t="e">
        <f t="shared" si="4"/>
        <v>#REF!</v>
      </c>
      <c r="K31" s="7" t="e">
        <f t="shared" si="9"/>
        <v>#REF!</v>
      </c>
    </row>
    <row r="32" spans="1:11" x14ac:dyDescent="0.2">
      <c r="A32" s="6" t="e">
        <f>IF($I$3&gt;19,"20","")</f>
        <v>#REF!</v>
      </c>
      <c r="B32" s="7" t="e">
        <f>IF($I$3&gt;19,E31*C$1/C$2,"")</f>
        <v>#REF!</v>
      </c>
      <c r="C32" s="7" t="e">
        <f t="shared" si="6"/>
        <v>#REF!</v>
      </c>
      <c r="D32" s="8" t="e">
        <f t="shared" si="1"/>
        <v>#REF!</v>
      </c>
      <c r="E32" s="44" t="e">
        <f t="shared" si="7"/>
        <v>#REF!</v>
      </c>
      <c r="F32" s="49"/>
      <c r="G32" s="46" t="e">
        <f>IF($I$3&gt;19,"20","")</f>
        <v>#REF!</v>
      </c>
      <c r="H32" s="7" t="e">
        <f>IF($I$3&gt;19,K31*I$1/I$2,"")</f>
        <v>#REF!</v>
      </c>
      <c r="I32" s="7" t="e">
        <f t="shared" si="8"/>
        <v>#REF!</v>
      </c>
      <c r="J32" s="8" t="e">
        <f t="shared" si="4"/>
        <v>#REF!</v>
      </c>
      <c r="K32" s="7" t="e">
        <f t="shared" si="9"/>
        <v>#REF!</v>
      </c>
    </row>
    <row r="33" spans="2:8" x14ac:dyDescent="0.2">
      <c r="B33" s="9"/>
      <c r="H33" s="9"/>
    </row>
  </sheetData>
  <customSheetViews>
    <customSheetView guid="{49FD068E-9897-4663-A1FB-2C6D01237F7D}" state="hidden" showRuler="0">
      <selection activeCell="E25" sqref="E25"/>
      <pageMargins left="0.75" right="0.75" top="1" bottom="1" header="0.5" footer="0.5"/>
      <headerFooter alignWithMargins="0"/>
    </customSheetView>
  </customSheetViews>
  <mergeCells count="2">
    <mergeCell ref="G11:K11"/>
    <mergeCell ref="A11:E11"/>
  </mergeCells>
  <phoneticPr fontId="4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23">
    <pageSetUpPr autoPageBreaks="0"/>
  </sheetPr>
  <dimension ref="B1:K79"/>
  <sheetViews>
    <sheetView showGridLines="0" zoomScale="115" zoomScaleNormal="115" workbookViewId="0">
      <pane ySplit="1" topLeftCell="A9" activePane="bottomLeft" state="frozen"/>
      <selection activeCell="C5" sqref="C5:H5"/>
      <selection pane="bottomLeft" activeCell="J53" sqref="J53"/>
    </sheetView>
  </sheetViews>
  <sheetFormatPr defaultColWidth="0" defaultRowHeight="11.25" zeroHeight="1" x14ac:dyDescent="0.2"/>
  <cols>
    <col min="1" max="1" width="3" style="56" customWidth="1"/>
    <col min="2" max="2" width="7" style="56" customWidth="1"/>
    <col min="3" max="3" width="37.85546875" style="56" customWidth="1"/>
    <col min="4" max="4" width="11" style="56" customWidth="1"/>
    <col min="5" max="5" width="10.42578125" style="56" customWidth="1"/>
    <col min="6" max="6" width="11.140625" style="56" customWidth="1"/>
    <col min="7" max="7" width="11.42578125" style="56" customWidth="1"/>
    <col min="8" max="8" width="10.140625" style="56" customWidth="1"/>
    <col min="9" max="9" width="9.7109375" style="56" customWidth="1"/>
    <col min="10" max="10" width="15.7109375" style="56" customWidth="1"/>
    <col min="11" max="11" width="13.28515625" style="56" customWidth="1"/>
    <col min="12" max="12" width="3.7109375" style="56" customWidth="1"/>
    <col min="13" max="16384" width="0" style="56" hidden="1"/>
  </cols>
  <sheetData>
    <row r="1" spans="2:9" ht="12.75" x14ac:dyDescent="0.2">
      <c r="G1" s="169" t="s">
        <v>746</v>
      </c>
      <c r="H1" s="126" t="s">
        <v>749</v>
      </c>
      <c r="I1" s="126" t="s">
        <v>748</v>
      </c>
    </row>
    <row r="2" spans="2:9" x14ac:dyDescent="0.2"/>
    <row r="3" spans="2:9" x14ac:dyDescent="0.2">
      <c r="B3" s="11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9" x14ac:dyDescent="0.2">
      <c r="H4" s="119"/>
    </row>
    <row r="5" spans="2:9" x14ac:dyDescent="0.2">
      <c r="B5" s="55" t="s">
        <v>865</v>
      </c>
    </row>
    <row r="6" spans="2:9" x14ac:dyDescent="0.2">
      <c r="B6" s="119" t="s">
        <v>757</v>
      </c>
    </row>
    <row r="7" spans="2:9" ht="13.5" customHeight="1" x14ac:dyDescent="0.2">
      <c r="B7" s="119"/>
    </row>
    <row r="8" spans="2:9" x14ac:dyDescent="0.2">
      <c r="B8" s="55" t="s">
        <v>866</v>
      </c>
    </row>
    <row r="9" spans="2:9" ht="45" customHeight="1" x14ac:dyDescent="0.2">
      <c r="B9" s="152"/>
      <c r="C9" s="153" t="s">
        <v>800</v>
      </c>
      <c r="D9" s="288" t="s">
        <v>750</v>
      </c>
      <c r="E9" s="288"/>
      <c r="F9" s="67" t="s">
        <v>802</v>
      </c>
      <c r="G9" s="212" t="s">
        <v>751</v>
      </c>
      <c r="H9" s="286" t="s">
        <v>869</v>
      </c>
      <c r="I9" s="287"/>
    </row>
    <row r="10" spans="2:9" ht="24" customHeight="1" x14ac:dyDescent="0.2">
      <c r="B10" s="112" t="s">
        <v>704</v>
      </c>
      <c r="C10" s="105"/>
      <c r="D10" s="289"/>
      <c r="E10" s="290"/>
      <c r="F10" s="174"/>
      <c r="G10" s="175"/>
      <c r="H10" s="215"/>
      <c r="I10" s="215"/>
    </row>
    <row r="11" spans="2:9" ht="24" customHeight="1" x14ac:dyDescent="0.2">
      <c r="B11" s="112" t="s">
        <v>705</v>
      </c>
      <c r="C11" s="105"/>
      <c r="D11" s="291"/>
      <c r="E11" s="291"/>
      <c r="F11" s="174"/>
      <c r="G11" s="175"/>
      <c r="H11" s="215"/>
      <c r="I11" s="215"/>
    </row>
    <row r="12" spans="2:9" ht="24" customHeight="1" x14ac:dyDescent="0.2">
      <c r="B12" s="112" t="s">
        <v>706</v>
      </c>
      <c r="C12" s="105"/>
      <c r="D12" s="291"/>
      <c r="E12" s="291"/>
      <c r="F12" s="174"/>
      <c r="G12" s="175"/>
      <c r="H12" s="215"/>
      <c r="I12" s="215"/>
    </row>
    <row r="13" spans="2:9" ht="24" customHeight="1" x14ac:dyDescent="0.2">
      <c r="B13" s="112" t="s">
        <v>707</v>
      </c>
      <c r="C13" s="105"/>
      <c r="D13" s="291"/>
      <c r="E13" s="291"/>
      <c r="F13" s="174"/>
      <c r="G13" s="175"/>
      <c r="H13" s="215"/>
      <c r="I13" s="215"/>
    </row>
    <row r="14" spans="2:9" ht="24" customHeight="1" x14ac:dyDescent="0.2">
      <c r="B14" s="112" t="s">
        <v>708</v>
      </c>
      <c r="C14" s="105"/>
      <c r="D14" s="291"/>
      <c r="E14" s="291"/>
      <c r="F14" s="174"/>
      <c r="G14" s="175"/>
      <c r="H14" s="215"/>
      <c r="I14" s="215"/>
    </row>
    <row r="15" spans="2:9" x14ac:dyDescent="0.2"/>
    <row r="16" spans="2:9" ht="14.25" customHeight="1" x14ac:dyDescent="0.2">
      <c r="B16" s="206" t="s">
        <v>867</v>
      </c>
    </row>
    <row r="17" spans="2:9" ht="21" customHeight="1" x14ac:dyDescent="0.2">
      <c r="B17" s="152"/>
      <c r="C17" s="269" t="s">
        <v>735</v>
      </c>
      <c r="D17" s="269" t="s">
        <v>724</v>
      </c>
      <c r="E17" s="269" t="s">
        <v>725</v>
      </c>
      <c r="F17" s="269" t="s">
        <v>726</v>
      </c>
      <c r="G17" s="269" t="s">
        <v>727</v>
      </c>
      <c r="H17" s="269" t="s">
        <v>728</v>
      </c>
      <c r="I17" s="270" t="s">
        <v>101</v>
      </c>
    </row>
    <row r="18" spans="2:9" ht="16.5" customHeight="1" x14ac:dyDescent="0.2">
      <c r="B18" s="152"/>
      <c r="C18" s="153" t="s">
        <v>221</v>
      </c>
      <c r="D18" s="108" t="s">
        <v>704</v>
      </c>
      <c r="E18" s="108" t="s">
        <v>705</v>
      </c>
      <c r="F18" s="108" t="s">
        <v>706</v>
      </c>
      <c r="G18" s="108" t="s">
        <v>707</v>
      </c>
      <c r="H18" s="108" t="s">
        <v>708</v>
      </c>
      <c r="I18" s="143" t="s">
        <v>101</v>
      </c>
    </row>
    <row r="19" spans="2:9" ht="18.75" customHeight="1" x14ac:dyDescent="0.2">
      <c r="B19" s="21" t="s">
        <v>794</v>
      </c>
      <c r="C19" s="154" t="s">
        <v>792</v>
      </c>
      <c r="D19" s="125"/>
      <c r="E19" s="125"/>
      <c r="F19" s="125"/>
      <c r="G19" s="125"/>
      <c r="H19" s="125"/>
      <c r="I19" s="155">
        <f t="shared" ref="I19:I28" si="0">SUM(D19:H19)</f>
        <v>0</v>
      </c>
    </row>
    <row r="20" spans="2:9" ht="18.75" customHeight="1" x14ac:dyDescent="0.2">
      <c r="B20" s="22" t="s">
        <v>795</v>
      </c>
      <c r="C20" s="25" t="s">
        <v>154</v>
      </c>
      <c r="D20" s="125"/>
      <c r="E20" s="125"/>
      <c r="F20" s="125"/>
      <c r="G20" s="125"/>
      <c r="H20" s="125"/>
      <c r="I20" s="155">
        <f t="shared" si="0"/>
        <v>0</v>
      </c>
    </row>
    <row r="21" spans="2:9" ht="18.75" customHeight="1" x14ac:dyDescent="0.2">
      <c r="B21" s="22" t="s">
        <v>796</v>
      </c>
      <c r="C21" s="156" t="s">
        <v>222</v>
      </c>
      <c r="D21" s="125"/>
      <c r="E21" s="125"/>
      <c r="F21" s="125"/>
      <c r="G21" s="125"/>
      <c r="H21" s="125"/>
      <c r="I21" s="155">
        <f t="shared" si="0"/>
        <v>0</v>
      </c>
    </row>
    <row r="22" spans="2:9" ht="18.75" customHeight="1" x14ac:dyDescent="0.2">
      <c r="B22" s="22" t="s">
        <v>797</v>
      </c>
      <c r="C22" s="23" t="s">
        <v>224</v>
      </c>
      <c r="D22" s="125"/>
      <c r="E22" s="125"/>
      <c r="F22" s="125"/>
      <c r="G22" s="125"/>
      <c r="H22" s="125"/>
      <c r="I22" s="155">
        <f t="shared" si="0"/>
        <v>0</v>
      </c>
    </row>
    <row r="23" spans="2:9" ht="18.75" customHeight="1" x14ac:dyDescent="0.2">
      <c r="B23" s="22" t="s">
        <v>798</v>
      </c>
      <c r="C23" s="23" t="s">
        <v>225</v>
      </c>
      <c r="D23" s="125"/>
      <c r="E23" s="125"/>
      <c r="F23" s="125"/>
      <c r="G23" s="125"/>
      <c r="H23" s="125"/>
      <c r="I23" s="155">
        <f t="shared" si="0"/>
        <v>0</v>
      </c>
    </row>
    <row r="24" spans="2:9" ht="18.75" customHeight="1" x14ac:dyDescent="0.2">
      <c r="B24" s="22" t="s">
        <v>798</v>
      </c>
      <c r="C24" s="23" t="s">
        <v>226</v>
      </c>
      <c r="D24" s="125"/>
      <c r="E24" s="125"/>
      <c r="F24" s="125"/>
      <c r="G24" s="125"/>
      <c r="H24" s="125"/>
      <c r="I24" s="155">
        <f t="shared" si="0"/>
        <v>0</v>
      </c>
    </row>
    <row r="25" spans="2:9" ht="22.5" customHeight="1" x14ac:dyDescent="0.2">
      <c r="B25" s="22" t="s">
        <v>799</v>
      </c>
      <c r="C25" s="23" t="s">
        <v>227</v>
      </c>
      <c r="D25" s="125"/>
      <c r="E25" s="125"/>
      <c r="F25" s="125"/>
      <c r="G25" s="125"/>
      <c r="H25" s="125"/>
      <c r="I25" s="155">
        <f t="shared" si="0"/>
        <v>0</v>
      </c>
    </row>
    <row r="26" spans="2:9" ht="18.75" customHeight="1" x14ac:dyDescent="0.2">
      <c r="B26" s="22" t="s">
        <v>813</v>
      </c>
      <c r="C26" s="24" t="s">
        <v>793</v>
      </c>
      <c r="D26" s="125"/>
      <c r="E26" s="125"/>
      <c r="F26" s="125"/>
      <c r="G26" s="125"/>
      <c r="H26" s="125"/>
      <c r="I26" s="155">
        <f t="shared" si="0"/>
        <v>0</v>
      </c>
    </row>
    <row r="27" spans="2:9" ht="18.75" customHeight="1" x14ac:dyDescent="0.2">
      <c r="B27" s="22" t="s">
        <v>153</v>
      </c>
      <c r="C27" s="24" t="s">
        <v>814</v>
      </c>
      <c r="D27" s="125"/>
      <c r="E27" s="125"/>
      <c r="F27" s="125"/>
      <c r="G27" s="125"/>
      <c r="H27" s="125"/>
      <c r="I27" s="155">
        <f t="shared" si="0"/>
        <v>0</v>
      </c>
    </row>
    <row r="28" spans="2:9" ht="18.75" customHeight="1" x14ac:dyDescent="0.2">
      <c r="B28" s="150"/>
      <c r="C28" s="153" t="s">
        <v>729</v>
      </c>
      <c r="D28" s="155">
        <f>SUM(D19:D27)</f>
        <v>0</v>
      </c>
      <c r="E28" s="155">
        <f>SUM(E19:E27)</f>
        <v>0</v>
      </c>
      <c r="F28" s="155">
        <f>SUM(F19:F27)</f>
        <v>0</v>
      </c>
      <c r="G28" s="155">
        <f>SUM(G19:G27)</f>
        <v>0</v>
      </c>
      <c r="H28" s="155">
        <f>SUM(H19:H27)</f>
        <v>0</v>
      </c>
      <c r="I28" s="155">
        <f t="shared" si="0"/>
        <v>0</v>
      </c>
    </row>
    <row r="29" spans="2:9" ht="18.75" customHeight="1" x14ac:dyDescent="0.2">
      <c r="B29" s="152"/>
      <c r="C29" s="269" t="s">
        <v>734</v>
      </c>
      <c r="D29" s="269" t="s">
        <v>724</v>
      </c>
      <c r="E29" s="269" t="s">
        <v>725</v>
      </c>
      <c r="F29" s="269" t="s">
        <v>726</v>
      </c>
      <c r="G29" s="269" t="s">
        <v>727</v>
      </c>
      <c r="H29" s="269" t="s">
        <v>728</v>
      </c>
      <c r="I29" s="270" t="s">
        <v>101</v>
      </c>
    </row>
    <row r="30" spans="2:9" ht="18.75" customHeight="1" x14ac:dyDescent="0.2">
      <c r="B30" s="152"/>
      <c r="C30" s="153" t="s">
        <v>221</v>
      </c>
      <c r="D30" s="108" t="s">
        <v>704</v>
      </c>
      <c r="E30" s="108" t="s">
        <v>705</v>
      </c>
      <c r="F30" s="108" t="s">
        <v>706</v>
      </c>
      <c r="G30" s="108" t="s">
        <v>707</v>
      </c>
      <c r="H30" s="108" t="s">
        <v>708</v>
      </c>
      <c r="I30" s="143" t="s">
        <v>101</v>
      </c>
    </row>
    <row r="31" spans="2:9" ht="17.25" customHeight="1" x14ac:dyDescent="0.2">
      <c r="B31" s="21" t="s">
        <v>794</v>
      </c>
      <c r="C31" s="25" t="s">
        <v>792</v>
      </c>
      <c r="D31" s="125"/>
      <c r="E31" s="125"/>
      <c r="F31" s="125"/>
      <c r="G31" s="125"/>
      <c r="H31" s="125"/>
      <c r="I31" s="155">
        <f t="shared" ref="I31:I40" si="1">SUM(D31:H31)</f>
        <v>0</v>
      </c>
    </row>
    <row r="32" spans="2:9" ht="17.25" customHeight="1" x14ac:dyDescent="0.2">
      <c r="B32" s="22" t="s">
        <v>795</v>
      </c>
      <c r="C32" s="25" t="s">
        <v>154</v>
      </c>
      <c r="D32" s="125"/>
      <c r="E32" s="125"/>
      <c r="F32" s="125"/>
      <c r="G32" s="125"/>
      <c r="H32" s="125"/>
      <c r="I32" s="155">
        <f t="shared" si="1"/>
        <v>0</v>
      </c>
    </row>
    <row r="33" spans="2:9" ht="17.25" customHeight="1" x14ac:dyDescent="0.2">
      <c r="B33" s="22" t="s">
        <v>796</v>
      </c>
      <c r="C33" s="156" t="s">
        <v>222</v>
      </c>
      <c r="D33" s="125"/>
      <c r="E33" s="125"/>
      <c r="F33" s="125"/>
      <c r="G33" s="125"/>
      <c r="H33" s="125"/>
      <c r="I33" s="155">
        <f t="shared" si="1"/>
        <v>0</v>
      </c>
    </row>
    <row r="34" spans="2:9" ht="17.25" customHeight="1" x14ac:dyDescent="0.2">
      <c r="B34" s="22" t="s">
        <v>797</v>
      </c>
      <c r="C34" s="23" t="s">
        <v>224</v>
      </c>
      <c r="D34" s="125"/>
      <c r="E34" s="125"/>
      <c r="F34" s="125"/>
      <c r="G34" s="125"/>
      <c r="H34" s="125"/>
      <c r="I34" s="155">
        <f t="shared" si="1"/>
        <v>0</v>
      </c>
    </row>
    <row r="35" spans="2:9" ht="17.25" customHeight="1" x14ac:dyDescent="0.2">
      <c r="B35" s="22" t="s">
        <v>798</v>
      </c>
      <c r="C35" s="23" t="s">
        <v>225</v>
      </c>
      <c r="D35" s="125"/>
      <c r="E35" s="125"/>
      <c r="F35" s="125"/>
      <c r="G35" s="125"/>
      <c r="H35" s="125"/>
      <c r="I35" s="155">
        <f t="shared" si="1"/>
        <v>0</v>
      </c>
    </row>
    <row r="36" spans="2:9" ht="17.25" customHeight="1" x14ac:dyDescent="0.2">
      <c r="B36" s="22" t="s">
        <v>798</v>
      </c>
      <c r="C36" s="23" t="s">
        <v>226</v>
      </c>
      <c r="D36" s="125"/>
      <c r="E36" s="125"/>
      <c r="F36" s="125"/>
      <c r="G36" s="125"/>
      <c r="H36" s="125"/>
      <c r="I36" s="155">
        <f t="shared" si="1"/>
        <v>0</v>
      </c>
    </row>
    <row r="37" spans="2:9" ht="22.5" customHeight="1" x14ac:dyDescent="0.2">
      <c r="B37" s="22" t="s">
        <v>799</v>
      </c>
      <c r="C37" s="23" t="s">
        <v>227</v>
      </c>
      <c r="D37" s="125"/>
      <c r="E37" s="125"/>
      <c r="F37" s="125"/>
      <c r="G37" s="125"/>
      <c r="H37" s="125"/>
      <c r="I37" s="155">
        <f t="shared" si="1"/>
        <v>0</v>
      </c>
    </row>
    <row r="38" spans="2:9" ht="21.75" customHeight="1" x14ac:dyDescent="0.2">
      <c r="B38" s="22" t="s">
        <v>813</v>
      </c>
      <c r="C38" s="24" t="s">
        <v>793</v>
      </c>
      <c r="D38" s="125"/>
      <c r="E38" s="125"/>
      <c r="F38" s="125"/>
      <c r="G38" s="125"/>
      <c r="H38" s="125"/>
      <c r="I38" s="155">
        <f t="shared" si="1"/>
        <v>0</v>
      </c>
    </row>
    <row r="39" spans="2:9" ht="21.75" customHeight="1" x14ac:dyDescent="0.2">
      <c r="B39" s="22" t="s">
        <v>153</v>
      </c>
      <c r="C39" s="24" t="s">
        <v>814</v>
      </c>
      <c r="D39" s="125"/>
      <c r="E39" s="125"/>
      <c r="F39" s="125"/>
      <c r="G39" s="125"/>
      <c r="H39" s="125"/>
      <c r="I39" s="155">
        <f t="shared" si="1"/>
        <v>0</v>
      </c>
    </row>
    <row r="40" spans="2:9" ht="21.75" customHeight="1" x14ac:dyDescent="0.2">
      <c r="B40" s="150"/>
      <c r="C40" s="153" t="s">
        <v>731</v>
      </c>
      <c r="D40" s="155">
        <f>SUM(D31:D39)</f>
        <v>0</v>
      </c>
      <c r="E40" s="155">
        <f>SUM(E31:E39)</f>
        <v>0</v>
      </c>
      <c r="F40" s="155">
        <f>SUM(F31:F39)</f>
        <v>0</v>
      </c>
      <c r="G40" s="155">
        <f>SUM(G31:G39)</f>
        <v>0</v>
      </c>
      <c r="H40" s="155">
        <f>SUM(H31:H39)</f>
        <v>0</v>
      </c>
      <c r="I40" s="155">
        <f t="shared" si="1"/>
        <v>0</v>
      </c>
    </row>
    <row r="41" spans="2:9" ht="18.75" customHeight="1" x14ac:dyDescent="0.2">
      <c r="B41" s="152"/>
      <c r="C41" s="269" t="s">
        <v>732</v>
      </c>
      <c r="D41" s="269"/>
      <c r="E41" s="269"/>
      <c r="F41" s="269"/>
      <c r="G41" s="269"/>
      <c r="H41" s="269"/>
      <c r="I41" s="270"/>
    </row>
    <row r="42" spans="2:9" ht="18.75" customHeight="1" x14ac:dyDescent="0.2">
      <c r="B42" s="152"/>
      <c r="C42" s="153" t="s">
        <v>221</v>
      </c>
      <c r="D42" s="108" t="s">
        <v>704</v>
      </c>
      <c r="E42" s="108" t="s">
        <v>705</v>
      </c>
      <c r="F42" s="108" t="s">
        <v>706</v>
      </c>
      <c r="G42" s="108" t="s">
        <v>707</v>
      </c>
      <c r="H42" s="108" t="s">
        <v>708</v>
      </c>
      <c r="I42" s="143" t="s">
        <v>101</v>
      </c>
    </row>
    <row r="43" spans="2:9" ht="19.5" customHeight="1" x14ac:dyDescent="0.2">
      <c r="B43" s="21" t="s">
        <v>794</v>
      </c>
      <c r="C43" s="154" t="s">
        <v>792</v>
      </c>
      <c r="D43" s="176">
        <f t="shared" ref="D43:I44" si="2">+D19+D31</f>
        <v>0</v>
      </c>
      <c r="E43" s="176">
        <f t="shared" si="2"/>
        <v>0</v>
      </c>
      <c r="F43" s="176">
        <f t="shared" si="2"/>
        <v>0</v>
      </c>
      <c r="G43" s="176">
        <f t="shared" si="2"/>
        <v>0</v>
      </c>
      <c r="H43" s="176">
        <f t="shared" si="2"/>
        <v>0</v>
      </c>
      <c r="I43" s="155">
        <f t="shared" si="2"/>
        <v>0</v>
      </c>
    </row>
    <row r="44" spans="2:9" ht="19.5" customHeight="1" x14ac:dyDescent="0.2">
      <c r="B44" s="22" t="s">
        <v>795</v>
      </c>
      <c r="C44" s="25" t="s">
        <v>154</v>
      </c>
      <c r="D44" s="176">
        <f t="shared" si="2"/>
        <v>0</v>
      </c>
      <c r="E44" s="176">
        <f t="shared" si="2"/>
        <v>0</v>
      </c>
      <c r="F44" s="176">
        <f t="shared" si="2"/>
        <v>0</v>
      </c>
      <c r="G44" s="176">
        <f t="shared" si="2"/>
        <v>0</v>
      </c>
      <c r="H44" s="176">
        <f t="shared" si="2"/>
        <v>0</v>
      </c>
      <c r="I44" s="155">
        <f t="shared" si="2"/>
        <v>0</v>
      </c>
    </row>
    <row r="45" spans="2:9" ht="19.5" customHeight="1" x14ac:dyDescent="0.2">
      <c r="B45" s="22" t="s">
        <v>796</v>
      </c>
      <c r="C45" s="156" t="s">
        <v>222</v>
      </c>
      <c r="D45" s="176">
        <f t="shared" ref="D45:I51" si="3">+D21+D33</f>
        <v>0</v>
      </c>
      <c r="E45" s="176">
        <f t="shared" si="3"/>
        <v>0</v>
      </c>
      <c r="F45" s="176">
        <f t="shared" si="3"/>
        <v>0</v>
      </c>
      <c r="G45" s="176">
        <f t="shared" si="3"/>
        <v>0</v>
      </c>
      <c r="H45" s="176">
        <f t="shared" si="3"/>
        <v>0</v>
      </c>
      <c r="I45" s="155">
        <f t="shared" si="3"/>
        <v>0</v>
      </c>
    </row>
    <row r="46" spans="2:9" ht="19.5" customHeight="1" x14ac:dyDescent="0.2">
      <c r="B46" s="22" t="s">
        <v>797</v>
      </c>
      <c r="C46" s="23" t="s">
        <v>224</v>
      </c>
      <c r="D46" s="176">
        <f t="shared" si="3"/>
        <v>0</v>
      </c>
      <c r="E46" s="176">
        <f t="shared" si="3"/>
        <v>0</v>
      </c>
      <c r="F46" s="176">
        <f t="shared" si="3"/>
        <v>0</v>
      </c>
      <c r="G46" s="176">
        <f t="shared" si="3"/>
        <v>0</v>
      </c>
      <c r="H46" s="176">
        <f t="shared" si="3"/>
        <v>0</v>
      </c>
      <c r="I46" s="155">
        <f t="shared" si="3"/>
        <v>0</v>
      </c>
    </row>
    <row r="47" spans="2:9" ht="19.5" customHeight="1" x14ac:dyDescent="0.2">
      <c r="B47" s="22" t="s">
        <v>798</v>
      </c>
      <c r="C47" s="23" t="s">
        <v>225</v>
      </c>
      <c r="D47" s="176">
        <f t="shared" si="3"/>
        <v>0</v>
      </c>
      <c r="E47" s="176">
        <f t="shared" si="3"/>
        <v>0</v>
      </c>
      <c r="F47" s="176">
        <f t="shared" si="3"/>
        <v>0</v>
      </c>
      <c r="G47" s="176">
        <f t="shared" si="3"/>
        <v>0</v>
      </c>
      <c r="H47" s="176">
        <f t="shared" si="3"/>
        <v>0</v>
      </c>
      <c r="I47" s="155">
        <f t="shared" si="3"/>
        <v>0</v>
      </c>
    </row>
    <row r="48" spans="2:9" ht="19.5" customHeight="1" x14ac:dyDescent="0.2">
      <c r="B48" s="22" t="s">
        <v>798</v>
      </c>
      <c r="C48" s="23" t="s">
        <v>226</v>
      </c>
      <c r="D48" s="176">
        <f t="shared" si="3"/>
        <v>0</v>
      </c>
      <c r="E48" s="176">
        <f t="shared" si="3"/>
        <v>0</v>
      </c>
      <c r="F48" s="176">
        <f t="shared" si="3"/>
        <v>0</v>
      </c>
      <c r="G48" s="176">
        <f t="shared" si="3"/>
        <v>0</v>
      </c>
      <c r="H48" s="176">
        <f t="shared" si="3"/>
        <v>0</v>
      </c>
      <c r="I48" s="155">
        <f t="shared" si="3"/>
        <v>0</v>
      </c>
    </row>
    <row r="49" spans="2:11" ht="22.5" customHeight="1" x14ac:dyDescent="0.2">
      <c r="B49" s="22" t="s">
        <v>799</v>
      </c>
      <c r="C49" s="23" t="s">
        <v>227</v>
      </c>
      <c r="D49" s="176">
        <f t="shared" si="3"/>
        <v>0</v>
      </c>
      <c r="E49" s="176">
        <f t="shared" si="3"/>
        <v>0</v>
      </c>
      <c r="F49" s="176">
        <f t="shared" si="3"/>
        <v>0</v>
      </c>
      <c r="G49" s="176">
        <f t="shared" si="3"/>
        <v>0</v>
      </c>
      <c r="H49" s="176">
        <f t="shared" si="3"/>
        <v>0</v>
      </c>
      <c r="I49" s="155">
        <f t="shared" si="3"/>
        <v>0</v>
      </c>
    </row>
    <row r="50" spans="2:11" ht="19.5" customHeight="1" x14ac:dyDescent="0.2">
      <c r="B50" s="22" t="s">
        <v>813</v>
      </c>
      <c r="C50" s="24" t="s">
        <v>793</v>
      </c>
      <c r="D50" s="176">
        <f t="shared" si="3"/>
        <v>0</v>
      </c>
      <c r="E50" s="176">
        <f t="shared" si="3"/>
        <v>0</v>
      </c>
      <c r="F50" s="176">
        <f t="shared" si="3"/>
        <v>0</v>
      </c>
      <c r="G50" s="176">
        <f t="shared" si="3"/>
        <v>0</v>
      </c>
      <c r="H50" s="176">
        <f t="shared" si="3"/>
        <v>0</v>
      </c>
      <c r="I50" s="155">
        <f t="shared" si="3"/>
        <v>0</v>
      </c>
    </row>
    <row r="51" spans="2:11" ht="19.5" customHeight="1" x14ac:dyDescent="0.2">
      <c r="B51" s="22" t="s">
        <v>153</v>
      </c>
      <c r="C51" s="24" t="s">
        <v>814</v>
      </c>
      <c r="D51" s="176">
        <f t="shared" si="3"/>
        <v>0</v>
      </c>
      <c r="E51" s="176">
        <f t="shared" si="3"/>
        <v>0</v>
      </c>
      <c r="F51" s="176">
        <f t="shared" si="3"/>
        <v>0</v>
      </c>
      <c r="G51" s="176">
        <f t="shared" si="3"/>
        <v>0</v>
      </c>
      <c r="H51" s="176">
        <f t="shared" si="3"/>
        <v>0</v>
      </c>
      <c r="I51" s="155">
        <f t="shared" si="3"/>
        <v>0</v>
      </c>
    </row>
    <row r="52" spans="2:11" ht="20.25" customHeight="1" x14ac:dyDescent="0.2">
      <c r="B52" s="150"/>
      <c r="C52" s="153" t="s">
        <v>730</v>
      </c>
      <c r="D52" s="155">
        <f t="shared" ref="D52:I52" si="4">+D28+D40</f>
        <v>0</v>
      </c>
      <c r="E52" s="155">
        <f t="shared" si="4"/>
        <v>0</v>
      </c>
      <c r="F52" s="155">
        <f t="shared" si="4"/>
        <v>0</v>
      </c>
      <c r="G52" s="155">
        <f t="shared" si="4"/>
        <v>0</v>
      </c>
      <c r="H52" s="155">
        <f t="shared" si="4"/>
        <v>0</v>
      </c>
      <c r="I52" s="155">
        <f t="shared" si="4"/>
        <v>0</v>
      </c>
    </row>
    <row r="53" spans="2:11" ht="24" customHeight="1" x14ac:dyDescent="0.2">
      <c r="B53" s="285"/>
      <c r="C53" s="285"/>
      <c r="D53" s="285"/>
      <c r="E53" s="285"/>
      <c r="F53" s="285"/>
      <c r="G53" s="285"/>
      <c r="H53" s="285"/>
      <c r="I53" s="285"/>
    </row>
    <row r="54" spans="2:11" x14ac:dyDescent="0.2"/>
    <row r="55" spans="2:11" x14ac:dyDescent="0.2">
      <c r="B55" s="55" t="s">
        <v>868</v>
      </c>
    </row>
    <row r="56" spans="2:11" ht="22.5" customHeight="1" x14ac:dyDescent="0.2">
      <c r="B56" s="152"/>
      <c r="C56" s="153" t="s">
        <v>172</v>
      </c>
      <c r="D56" s="288" t="s">
        <v>804</v>
      </c>
      <c r="E56" s="288"/>
      <c r="F56" s="288" t="s">
        <v>803</v>
      </c>
      <c r="G56" s="288"/>
      <c r="H56" s="268" t="s">
        <v>733</v>
      </c>
      <c r="I56" s="269"/>
      <c r="J56" s="270"/>
      <c r="K56" s="108" t="s">
        <v>703</v>
      </c>
    </row>
    <row r="57" spans="2:11" ht="27" customHeight="1" x14ac:dyDescent="0.2">
      <c r="B57" s="22">
        <v>1</v>
      </c>
      <c r="C57" s="149"/>
      <c r="D57" s="282"/>
      <c r="E57" s="284"/>
      <c r="F57" s="292"/>
      <c r="G57" s="293"/>
      <c r="H57" s="282"/>
      <c r="I57" s="283"/>
      <c r="J57" s="284"/>
      <c r="K57" s="157"/>
    </row>
    <row r="58" spans="2:11" ht="27" customHeight="1" x14ac:dyDescent="0.2">
      <c r="B58" s="22">
        <v>2</v>
      </c>
      <c r="C58" s="149"/>
      <c r="D58" s="282"/>
      <c r="E58" s="284"/>
      <c r="F58" s="292"/>
      <c r="G58" s="293"/>
      <c r="H58" s="282"/>
      <c r="I58" s="283"/>
      <c r="J58" s="284"/>
      <c r="K58" s="157"/>
    </row>
    <row r="59" spans="2:11" ht="27" customHeight="1" x14ac:dyDescent="0.2">
      <c r="B59" s="22">
        <v>3</v>
      </c>
      <c r="C59" s="149"/>
      <c r="D59" s="282"/>
      <c r="E59" s="284"/>
      <c r="F59" s="292"/>
      <c r="G59" s="293"/>
      <c r="H59" s="282"/>
      <c r="I59" s="283"/>
      <c r="J59" s="284"/>
      <c r="K59" s="157"/>
    </row>
    <row r="60" spans="2:11" ht="27" customHeight="1" x14ac:dyDescent="0.2">
      <c r="B60" s="22">
        <v>4</v>
      </c>
      <c r="C60" s="149"/>
      <c r="D60" s="282"/>
      <c r="E60" s="284"/>
      <c r="F60" s="292"/>
      <c r="G60" s="293"/>
      <c r="H60" s="282"/>
      <c r="I60" s="283"/>
      <c r="J60" s="284"/>
      <c r="K60" s="157"/>
    </row>
    <row r="61" spans="2:11" ht="27" customHeight="1" x14ac:dyDescent="0.2">
      <c r="B61" s="22">
        <v>5</v>
      </c>
      <c r="C61" s="149"/>
      <c r="D61" s="282"/>
      <c r="E61" s="284"/>
      <c r="F61" s="292"/>
      <c r="G61" s="293"/>
      <c r="H61" s="282"/>
      <c r="I61" s="283"/>
      <c r="J61" s="284"/>
      <c r="K61" s="157"/>
    </row>
    <row r="62" spans="2:11" ht="27" customHeight="1" x14ac:dyDescent="0.2">
      <c r="B62" s="22">
        <v>6</v>
      </c>
      <c r="C62" s="149"/>
      <c r="D62" s="282"/>
      <c r="E62" s="284"/>
      <c r="F62" s="292"/>
      <c r="G62" s="293"/>
      <c r="H62" s="282"/>
      <c r="I62" s="283"/>
      <c r="J62" s="284"/>
      <c r="K62" s="157"/>
    </row>
    <row r="63" spans="2:11" ht="27" customHeight="1" x14ac:dyDescent="0.2">
      <c r="B63" s="22">
        <v>7</v>
      </c>
      <c r="C63" s="149"/>
      <c r="D63" s="282"/>
      <c r="E63" s="284"/>
      <c r="F63" s="292"/>
      <c r="G63" s="293"/>
      <c r="H63" s="282"/>
      <c r="I63" s="283"/>
      <c r="J63" s="284"/>
      <c r="K63" s="157"/>
    </row>
    <row r="64" spans="2:11" ht="27" customHeight="1" x14ac:dyDescent="0.2">
      <c r="B64" s="22">
        <v>8</v>
      </c>
      <c r="C64" s="149"/>
      <c r="D64" s="282"/>
      <c r="E64" s="284"/>
      <c r="F64" s="292"/>
      <c r="G64" s="293"/>
      <c r="H64" s="282"/>
      <c r="I64" s="283"/>
      <c r="J64" s="284"/>
      <c r="K64" s="157"/>
    </row>
    <row r="65" spans="2:11" ht="27" customHeight="1" x14ac:dyDescent="0.2">
      <c r="B65" s="22">
        <v>9</v>
      </c>
      <c r="C65" s="149"/>
      <c r="D65" s="282"/>
      <c r="E65" s="284"/>
      <c r="F65" s="292"/>
      <c r="G65" s="293"/>
      <c r="H65" s="282"/>
      <c r="I65" s="283"/>
      <c r="J65" s="284"/>
      <c r="K65" s="157"/>
    </row>
    <row r="66" spans="2:11" ht="27" customHeight="1" x14ac:dyDescent="0.2">
      <c r="B66" s="22">
        <v>10</v>
      </c>
      <c r="C66" s="149"/>
      <c r="D66" s="282"/>
      <c r="E66" s="284"/>
      <c r="F66" s="292"/>
      <c r="G66" s="293"/>
      <c r="H66" s="282"/>
      <c r="I66" s="283"/>
      <c r="J66" s="284"/>
      <c r="K66" s="157"/>
    </row>
    <row r="67" spans="2:11" ht="27" customHeight="1" x14ac:dyDescent="0.2">
      <c r="B67" s="22">
        <v>11</v>
      </c>
      <c r="C67" s="149"/>
      <c r="D67" s="282"/>
      <c r="E67" s="284"/>
      <c r="F67" s="292"/>
      <c r="G67" s="293"/>
      <c r="H67" s="282"/>
      <c r="I67" s="283"/>
      <c r="J67" s="284"/>
      <c r="K67" s="157"/>
    </row>
    <row r="68" spans="2:11" ht="27" customHeight="1" x14ac:dyDescent="0.2">
      <c r="B68" s="22">
        <v>12</v>
      </c>
      <c r="C68" s="149"/>
      <c r="D68" s="282"/>
      <c r="E68" s="284"/>
      <c r="F68" s="292"/>
      <c r="G68" s="293"/>
      <c r="H68" s="282"/>
      <c r="I68" s="283"/>
      <c r="J68" s="284"/>
      <c r="K68" s="157"/>
    </row>
    <row r="69" spans="2:11" ht="27" customHeight="1" x14ac:dyDescent="0.2">
      <c r="B69" s="22">
        <v>13</v>
      </c>
      <c r="C69" s="149"/>
      <c r="D69" s="282"/>
      <c r="E69" s="284"/>
      <c r="F69" s="292"/>
      <c r="G69" s="293"/>
      <c r="H69" s="282"/>
      <c r="I69" s="283"/>
      <c r="J69" s="284"/>
      <c r="K69" s="157"/>
    </row>
    <row r="70" spans="2:11" ht="27" customHeight="1" x14ac:dyDescent="0.2">
      <c r="B70" s="22">
        <v>14</v>
      </c>
      <c r="C70" s="149"/>
      <c r="D70" s="282"/>
      <c r="E70" s="284"/>
      <c r="F70" s="292"/>
      <c r="G70" s="293"/>
      <c r="H70" s="282"/>
      <c r="I70" s="283"/>
      <c r="J70" s="284"/>
      <c r="K70" s="157"/>
    </row>
    <row r="71" spans="2:11" ht="27" customHeight="1" x14ac:dyDescent="0.2">
      <c r="B71" s="22">
        <v>15</v>
      </c>
      <c r="C71" s="149"/>
      <c r="D71" s="282"/>
      <c r="E71" s="284"/>
      <c r="F71" s="292"/>
      <c r="G71" s="293"/>
      <c r="H71" s="282"/>
      <c r="I71" s="283"/>
      <c r="J71" s="284"/>
      <c r="K71" s="157"/>
    </row>
    <row r="72" spans="2:11" ht="24" customHeight="1" x14ac:dyDescent="0.2"/>
    <row r="73" spans="2:11" x14ac:dyDescent="0.2"/>
    <row r="74" spans="2:11" x14ac:dyDescent="0.2"/>
    <row r="75" spans="2:11" x14ac:dyDescent="0.2"/>
    <row r="76" spans="2:11" x14ac:dyDescent="0.2"/>
    <row r="77" spans="2:11" x14ac:dyDescent="0.2"/>
    <row r="78" spans="2:11" x14ac:dyDescent="0.2"/>
    <row r="79" spans="2:11" x14ac:dyDescent="0.2"/>
  </sheetData>
  <sheetProtection selectLockedCells="1"/>
  <mergeCells count="59">
    <mergeCell ref="D66:E66"/>
    <mergeCell ref="F66:G66"/>
    <mergeCell ref="D71:E71"/>
    <mergeCell ref="F71:G71"/>
    <mergeCell ref="D69:E69"/>
    <mergeCell ref="F69:G69"/>
    <mergeCell ref="D70:E70"/>
    <mergeCell ref="F70:G70"/>
    <mergeCell ref="D67:E67"/>
    <mergeCell ref="F67:G67"/>
    <mergeCell ref="D68:E68"/>
    <mergeCell ref="F68:G68"/>
    <mergeCell ref="D63:E63"/>
    <mergeCell ref="F63:G63"/>
    <mergeCell ref="D64:E64"/>
    <mergeCell ref="F64:G64"/>
    <mergeCell ref="D65:E65"/>
    <mergeCell ref="F65:G65"/>
    <mergeCell ref="D60:E60"/>
    <mergeCell ref="F60:G60"/>
    <mergeCell ref="D61:E61"/>
    <mergeCell ref="F61:G61"/>
    <mergeCell ref="D62:E62"/>
    <mergeCell ref="F62:G62"/>
    <mergeCell ref="D57:E57"/>
    <mergeCell ref="F57:G57"/>
    <mergeCell ref="D58:E58"/>
    <mergeCell ref="F58:G58"/>
    <mergeCell ref="D59:E59"/>
    <mergeCell ref="F59:G59"/>
    <mergeCell ref="H56:J56"/>
    <mergeCell ref="B53:I53"/>
    <mergeCell ref="H9:I9"/>
    <mergeCell ref="D9:E9"/>
    <mergeCell ref="D10:E10"/>
    <mergeCell ref="D11:E11"/>
    <mergeCell ref="D12:E12"/>
    <mergeCell ref="D56:E56"/>
    <mergeCell ref="F56:G56"/>
    <mergeCell ref="D13:E13"/>
    <mergeCell ref="D14:E14"/>
    <mergeCell ref="C41:I41"/>
    <mergeCell ref="C29:I29"/>
    <mergeCell ref="C17:I17"/>
    <mergeCell ref="H61:J61"/>
    <mergeCell ref="H60:J60"/>
    <mergeCell ref="H59:J59"/>
    <mergeCell ref="H58:J58"/>
    <mergeCell ref="H57:J57"/>
    <mergeCell ref="H66:J66"/>
    <mergeCell ref="H65:J65"/>
    <mergeCell ref="H64:J64"/>
    <mergeCell ref="H63:J63"/>
    <mergeCell ref="H62:J62"/>
    <mergeCell ref="H71:J71"/>
    <mergeCell ref="H70:J70"/>
    <mergeCell ref="H69:J69"/>
    <mergeCell ref="H68:J68"/>
    <mergeCell ref="H67:J67"/>
  </mergeCells>
  <phoneticPr fontId="4" type="noConversion"/>
  <dataValidations count="3">
    <dataValidation type="list" allowBlank="1" showInputMessage="1" showErrorMessage="1" sqref="D10:D14" xr:uid="{00000000-0002-0000-0B00-000000000000}">
      <formula1>Si</formula1>
    </dataValidation>
    <dataValidation type="list" allowBlank="1" showInputMessage="1" showErrorMessage="1" sqref="D57:E71" xr:uid="{00000000-0002-0000-0B00-000001000000}">
      <formula1>Part</formula1>
    </dataValidation>
    <dataValidation type="list" allowBlank="1" showInputMessage="1" showErrorMessage="1" sqref="H10:I14" xr:uid="{00000000-0002-0000-0B00-000002000000}">
      <formula1>Coll</formula1>
    </dataValidation>
  </dataValidations>
  <hyperlinks>
    <hyperlink ref="G1" location="Sommario!A1" display="Sommario" xr:uid="{00000000-0004-0000-0B00-000000000000}"/>
    <hyperlink ref="H1" location="'PInn SdiF'!A1" display="&lt;&lt;" xr:uid="{00000000-0004-0000-0B00-000001000000}"/>
    <hyperlink ref="I1" location="'PInn STT'!A1" display="&gt;&gt;" xr:uid="{00000000-0004-0000-0B00-000002000000}"/>
  </hyperlinks>
  <printOptions horizontalCentered="1"/>
  <pageMargins left="0.39370078740157483" right="0.39370078740157483" top="0.65" bottom="0.63" header="0.31496062992125984" footer="0.33"/>
  <pageSetup paperSize="9" scale="97" fitToHeight="5" orientation="landscape" r:id="rId1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  <rowBreaks count="2" manualBreakCount="2">
    <brk id="28" max="11" man="1"/>
    <brk id="54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6">
    <pageSetUpPr autoPageBreaks="0"/>
  </sheetPr>
  <dimension ref="B1:H66"/>
  <sheetViews>
    <sheetView showGridLines="0" zoomScale="130" zoomScaleNormal="130" workbookViewId="0">
      <pane ySplit="1" topLeftCell="A11" activePane="bottomLeft" state="frozen"/>
      <selection activeCell="C5" sqref="C5:H5"/>
      <selection pane="bottomLeft" activeCell="D40" sqref="D40"/>
    </sheetView>
  </sheetViews>
  <sheetFormatPr defaultColWidth="0" defaultRowHeight="12.75" zeroHeight="1" x14ac:dyDescent="0.2"/>
  <cols>
    <col min="1" max="1" width="3" style="109" customWidth="1"/>
    <col min="2" max="2" width="6.42578125" style="109" customWidth="1"/>
    <col min="3" max="3" width="41.5703125" style="109" customWidth="1"/>
    <col min="4" max="4" width="12.85546875" style="109" customWidth="1"/>
    <col min="5" max="5" width="12.140625" style="109" customWidth="1"/>
    <col min="6" max="6" width="13.140625" style="109" customWidth="1"/>
    <col min="7" max="7" width="2.5703125" style="109" customWidth="1"/>
    <col min="8" max="16384" width="0" style="109" hidden="1"/>
  </cols>
  <sheetData>
    <row r="1" spans="2:8" x14ac:dyDescent="0.2">
      <c r="D1" s="169" t="s">
        <v>746</v>
      </c>
      <c r="E1" s="126" t="s">
        <v>749</v>
      </c>
      <c r="F1" s="126" t="s">
        <v>748</v>
      </c>
    </row>
    <row r="2" spans="2:8" x14ac:dyDescent="0.2"/>
    <row r="3" spans="2:8" x14ac:dyDescent="0.2">
      <c r="B3" s="11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8" x14ac:dyDescent="0.2">
      <c r="H4" s="119"/>
    </row>
    <row r="5" spans="2:8" x14ac:dyDescent="0.2">
      <c r="B5" s="158" t="s">
        <v>870</v>
      </c>
    </row>
    <row r="6" spans="2:8" ht="15" customHeight="1" x14ac:dyDescent="0.2"/>
    <row r="7" spans="2:8" s="20" customFormat="1" ht="15" customHeight="1" x14ac:dyDescent="0.2">
      <c r="C7" s="23" t="s">
        <v>195</v>
      </c>
      <c r="D7" s="57"/>
      <c r="E7" s="19"/>
      <c r="F7" s="119"/>
      <c r="G7" s="19"/>
      <c r="H7" s="19"/>
    </row>
    <row r="8" spans="2:8" s="61" customFormat="1" ht="5.25" customHeight="1" x14ac:dyDescent="0.2">
      <c r="C8" s="58"/>
      <c r="D8" s="59"/>
      <c r="E8" s="60"/>
      <c r="F8" s="59"/>
      <c r="G8" s="59"/>
      <c r="H8" s="59"/>
    </row>
    <row r="9" spans="2:8" s="20" customFormat="1" ht="15" customHeight="1" x14ac:dyDescent="0.2">
      <c r="C9" s="23" t="s">
        <v>219</v>
      </c>
      <c r="D9" s="57"/>
      <c r="E9" s="19"/>
      <c r="F9" s="19"/>
      <c r="G9" s="19"/>
      <c r="H9" s="19"/>
    </row>
    <row r="10" spans="2:8" x14ac:dyDescent="0.2"/>
    <row r="11" spans="2:8" x14ac:dyDescent="0.2">
      <c r="B11" s="151" t="s">
        <v>871</v>
      </c>
    </row>
    <row r="12" spans="2:8" ht="22.5" x14ac:dyDescent="0.2">
      <c r="B12" s="152"/>
      <c r="C12" s="153" t="s">
        <v>800</v>
      </c>
      <c r="D12" s="108" t="s">
        <v>815</v>
      </c>
      <c r="E12" s="108" t="s">
        <v>817</v>
      </c>
      <c r="F12" s="108" t="s">
        <v>816</v>
      </c>
      <c r="H12" s="163"/>
    </row>
    <row r="13" spans="2:8" ht="17.25" customHeight="1" x14ac:dyDescent="0.2">
      <c r="B13" s="152"/>
      <c r="C13" s="269" t="s">
        <v>736</v>
      </c>
      <c r="D13" s="269"/>
      <c r="E13" s="269"/>
      <c r="F13" s="270"/>
      <c r="H13" s="163"/>
    </row>
    <row r="14" spans="2:8" ht="17.25" customHeight="1" x14ac:dyDescent="0.2">
      <c r="B14" s="112" t="s">
        <v>724</v>
      </c>
      <c r="C14" s="159">
        <f>'PInn PRST'!C10</f>
        <v>0</v>
      </c>
      <c r="D14" s="164">
        <f>'PInn PRST'!D$28</f>
        <v>0</v>
      </c>
      <c r="E14" s="160">
        <f>IF(AND($D$9="Piccola",'PInn PRST'!H10&lt;&gt;""),0.8,IF(AND($D$9="Media",'PInn PRST'!H10&lt;&gt;""),0.75,IF(AND($D$9="Piccola",'PInn PRST'!H10=""),0.7,IF(AND($D$9="Media",'PInn PRST'!H10=""),0.6,0))))</f>
        <v>0</v>
      </c>
      <c r="F14" s="164">
        <f>+D14*E14</f>
        <v>0</v>
      </c>
      <c r="H14" s="163"/>
    </row>
    <row r="15" spans="2:8" ht="17.25" customHeight="1" x14ac:dyDescent="0.2">
      <c r="B15" s="112" t="s">
        <v>725</v>
      </c>
      <c r="C15" s="159">
        <f>'PInn PRST'!C11</f>
        <v>0</v>
      </c>
      <c r="D15" s="164">
        <f>'PInn PRST'!E$28</f>
        <v>0</v>
      </c>
      <c r="E15" s="160">
        <f>IF(AND($D$9="Piccola",'PInn PRST'!H11&lt;&gt;""),0.8,IF(AND($D$9="Media",'PInn PRST'!H11&lt;&gt;""),0.75,IF(AND($D$9="Piccola",'PInn PRST'!H11=""),0.7,IF(AND($D$9="Media",'PInn PRST'!H11=""),0.6,0))))</f>
        <v>0</v>
      </c>
      <c r="F15" s="164">
        <f>+D15*E15</f>
        <v>0</v>
      </c>
      <c r="H15" s="163"/>
    </row>
    <row r="16" spans="2:8" ht="17.25" customHeight="1" x14ac:dyDescent="0.2">
      <c r="B16" s="112" t="s">
        <v>726</v>
      </c>
      <c r="C16" s="159">
        <f>'PInn PRST'!C12</f>
        <v>0</v>
      </c>
      <c r="D16" s="164">
        <f>'PInn PRST'!F$28</f>
        <v>0</v>
      </c>
      <c r="E16" s="160">
        <f>IF(AND($D$9="Piccola",'PInn PRST'!H12&lt;&gt;""),0.8,IF(AND($D$9="Media",'PInn PRST'!H12&lt;&gt;""),0.75,IF(AND($D$9="Piccola",'PInn PRST'!H12=""),0.7,IF(AND($D$9="Media",'PInn PRST'!H12=""),0.6,0))))</f>
        <v>0</v>
      </c>
      <c r="F16" s="164">
        <f>+D16*E16</f>
        <v>0</v>
      </c>
    </row>
    <row r="17" spans="2:6" ht="17.25" customHeight="1" x14ac:dyDescent="0.2">
      <c r="B17" s="112" t="s">
        <v>727</v>
      </c>
      <c r="C17" s="159">
        <f>'PInn PRST'!C13</f>
        <v>0</v>
      </c>
      <c r="D17" s="164">
        <f>'PInn PRST'!G$28</f>
        <v>0</v>
      </c>
      <c r="E17" s="160">
        <f>IF(AND($D$9="Piccola",'PInn PRST'!H13&lt;&gt;""),0.8,IF(AND($D$9="Media",'PInn PRST'!H13&lt;&gt;""),0.75,IF(AND($D$9="Piccola",'PInn PRST'!H13=""),0.7,IF(AND($D$9="Media",'PInn PRST'!H13=""),0.6,0))))</f>
        <v>0</v>
      </c>
      <c r="F17" s="164">
        <f>+D17*E17</f>
        <v>0</v>
      </c>
    </row>
    <row r="18" spans="2:6" ht="17.25" customHeight="1" x14ac:dyDescent="0.2">
      <c r="B18" s="112" t="s">
        <v>728</v>
      </c>
      <c r="C18" s="159">
        <f>'PInn PRST'!C14</f>
        <v>0</v>
      </c>
      <c r="D18" s="164">
        <f>'PInn PRST'!H$28</f>
        <v>0</v>
      </c>
      <c r="E18" s="160">
        <f>IF(AND($D$9="Piccola",'PInn PRST'!H14&lt;&gt;""),0.8,IF(AND($D$9="Media",'PInn PRST'!H14&lt;&gt;""),0.75,IF(AND($D$9="Piccola",'PInn PRST'!H14=""),0.7,IF(AND($D$9="Media",'PInn PRST'!H14=""),0.6,0))))</f>
        <v>0</v>
      </c>
      <c r="F18" s="164">
        <f>+D18*E18</f>
        <v>0</v>
      </c>
    </row>
    <row r="19" spans="2:6" ht="17.25" customHeight="1" x14ac:dyDescent="0.2">
      <c r="C19" s="161" t="s">
        <v>737</v>
      </c>
      <c r="D19" s="177">
        <f>SUM(D14:D18)</f>
        <v>0</v>
      </c>
      <c r="E19" s="162"/>
      <c r="F19" s="177">
        <f>SUM(F14:F18)</f>
        <v>0</v>
      </c>
    </row>
    <row r="20" spans="2:6" ht="18" customHeight="1" x14ac:dyDescent="0.2">
      <c r="B20" s="152"/>
      <c r="C20" s="269" t="s">
        <v>739</v>
      </c>
      <c r="D20" s="269" t="s">
        <v>815</v>
      </c>
      <c r="E20" s="269" t="s">
        <v>817</v>
      </c>
      <c r="F20" s="270" t="s">
        <v>816</v>
      </c>
    </row>
    <row r="21" spans="2:6" ht="17.25" customHeight="1" x14ac:dyDescent="0.2">
      <c r="B21" s="112" t="str">
        <f>+B14</f>
        <v>PRS 01</v>
      </c>
      <c r="C21" s="159">
        <f>'PInn PRST'!C10</f>
        <v>0</v>
      </c>
      <c r="D21" s="164">
        <f>'PInn PRST'!D$40</f>
        <v>0</v>
      </c>
      <c r="E21" s="160">
        <f>IF(AND($D$9="Piccola",'PInn PRST'!H10&lt;&gt;""),0.6,IF(AND($D$9="Media",'PInn PRST'!H10&lt;&gt;""),0.5,IF(AND($D$9="Piccola",'PInn PRST'!H10=""),0.45,IF(AND($D$9="Media",'PInn PRST'!H10=""),0.35,0))))</f>
        <v>0</v>
      </c>
      <c r="F21" s="164">
        <f>+D21*E21</f>
        <v>0</v>
      </c>
    </row>
    <row r="22" spans="2:6" ht="17.25" customHeight="1" x14ac:dyDescent="0.2">
      <c r="B22" s="112" t="str">
        <f>+B15</f>
        <v>PRS 02</v>
      </c>
      <c r="C22" s="159">
        <f>'PInn PRST'!C11</f>
        <v>0</v>
      </c>
      <c r="D22" s="164">
        <f>'PInn PRST'!E$40</f>
        <v>0</v>
      </c>
      <c r="E22" s="160">
        <f>IF(AND($D$9="Piccola",'PInn PRST'!H11&lt;&gt;""),0.6,IF(AND($D$9="Media",'PInn PRST'!H11&lt;&gt;""),0.5,IF(AND($D$9="Piccola",'PInn PRST'!H11=""),0.45,IF(AND($D$9="Media",'PInn PRST'!H11=""),0.35,0))))</f>
        <v>0</v>
      </c>
      <c r="F22" s="164">
        <f>+D22*E22</f>
        <v>0</v>
      </c>
    </row>
    <row r="23" spans="2:6" ht="17.25" customHeight="1" x14ac:dyDescent="0.2">
      <c r="B23" s="112" t="str">
        <f>+B16</f>
        <v>PRS 03</v>
      </c>
      <c r="C23" s="159">
        <f>'PInn PRST'!C12</f>
        <v>0</v>
      </c>
      <c r="D23" s="164">
        <f>'PInn PRST'!F$40</f>
        <v>0</v>
      </c>
      <c r="E23" s="160">
        <f>IF(AND($D$9="Piccola",'PInn PRST'!H12&lt;&gt;""),0.6,IF(AND($D$9="Media",'PInn PRST'!H12&lt;&gt;""),0.5,IF(AND($D$9="Piccola",'PInn PRST'!H12=""),0.45,IF(AND($D$9="Media",'PInn PRST'!H12=""),0.35,0))))</f>
        <v>0</v>
      </c>
      <c r="F23" s="164">
        <f>+D23*E23</f>
        <v>0</v>
      </c>
    </row>
    <row r="24" spans="2:6" ht="17.25" customHeight="1" x14ac:dyDescent="0.2">
      <c r="B24" s="112" t="str">
        <f>+B17</f>
        <v>PRS 04</v>
      </c>
      <c r="C24" s="159">
        <f>'PInn PRST'!C13</f>
        <v>0</v>
      </c>
      <c r="D24" s="164">
        <f>'PInn PRST'!G$40</f>
        <v>0</v>
      </c>
      <c r="E24" s="160">
        <f>IF(AND($D$9="Piccola",'PInn PRST'!H13&lt;&gt;""),0.6,IF(AND($D$9="Media",'PInn PRST'!H13&lt;&gt;""),0.5,IF(AND($D$9="Piccola",'PInn PRST'!H13=""),0.45,IF(AND($D$9="Media",'PInn PRST'!H13=""),0.35,0))))</f>
        <v>0</v>
      </c>
      <c r="F24" s="164">
        <f>+D24*E24</f>
        <v>0</v>
      </c>
    </row>
    <row r="25" spans="2:6" ht="17.25" customHeight="1" x14ac:dyDescent="0.2">
      <c r="B25" s="112" t="str">
        <f>+B18</f>
        <v>PRS 05</v>
      </c>
      <c r="C25" s="159">
        <f>'PInn PRST'!C14</f>
        <v>0</v>
      </c>
      <c r="D25" s="164">
        <f>'PInn PRST'!H$40</f>
        <v>0</v>
      </c>
      <c r="E25" s="160">
        <f>IF(AND($D$9="Piccola",'PInn PRST'!H14&lt;&gt;""),0.6,IF(AND($D$9="Media",'PInn PRST'!H14&lt;&gt;""),0.5,IF(AND($D$9="Piccola",'PInn PRST'!H14=""),0.45,IF(AND($D$9="Media",'PInn PRST'!H14=""),0.35,0))))</f>
        <v>0</v>
      </c>
      <c r="F25" s="164">
        <f>+D25*E25</f>
        <v>0</v>
      </c>
    </row>
    <row r="26" spans="2:6" ht="17.25" customHeight="1" x14ac:dyDescent="0.2">
      <c r="C26" s="161" t="s">
        <v>738</v>
      </c>
      <c r="D26" s="177">
        <f>SUM(D21:D25)</f>
        <v>0</v>
      </c>
      <c r="E26" s="162"/>
      <c r="F26" s="177">
        <f>SUM(F21:F25)</f>
        <v>0</v>
      </c>
    </row>
    <row r="27" spans="2:6" ht="16.5" customHeight="1" x14ac:dyDescent="0.2">
      <c r="B27" s="152"/>
      <c r="C27" s="269" t="s">
        <v>223</v>
      </c>
      <c r="D27" s="269" t="s">
        <v>815</v>
      </c>
      <c r="E27" s="269" t="s">
        <v>817</v>
      </c>
      <c r="F27" s="270" t="s">
        <v>816</v>
      </c>
    </row>
    <row r="28" spans="2:6" ht="17.25" customHeight="1" x14ac:dyDescent="0.2">
      <c r="B28" s="112" t="str">
        <f>+B21</f>
        <v>PRS 01</v>
      </c>
      <c r="C28" s="159">
        <f>'PInn PRST'!C10</f>
        <v>0</v>
      </c>
      <c r="D28" s="164">
        <f>SUM(D14,D21)</f>
        <v>0</v>
      </c>
      <c r="E28" s="160">
        <f>IF(OR(D28=0,F28=0),0,F28/D28)</f>
        <v>0</v>
      </c>
      <c r="F28" s="164">
        <f>SUM(F14,F21)</f>
        <v>0</v>
      </c>
    </row>
    <row r="29" spans="2:6" ht="17.25" customHeight="1" x14ac:dyDescent="0.2">
      <c r="B29" s="112" t="str">
        <f>+B22</f>
        <v>PRS 02</v>
      </c>
      <c r="C29" s="159">
        <f>'PInn PRST'!C11</f>
        <v>0</v>
      </c>
      <c r="D29" s="164">
        <f t="shared" ref="D29:F33" si="0">SUM(D15,D22)</f>
        <v>0</v>
      </c>
      <c r="E29" s="160">
        <f>IF(OR(D29=0,F29=0),0,F29/D29)</f>
        <v>0</v>
      </c>
      <c r="F29" s="164">
        <f>SUM(F15,F22)</f>
        <v>0</v>
      </c>
    </row>
    <row r="30" spans="2:6" ht="17.25" customHeight="1" x14ac:dyDescent="0.2">
      <c r="B30" s="112" t="str">
        <f>+B23</f>
        <v>PRS 03</v>
      </c>
      <c r="C30" s="159">
        <f>'PInn PRST'!C12</f>
        <v>0</v>
      </c>
      <c r="D30" s="164">
        <f t="shared" si="0"/>
        <v>0</v>
      </c>
      <c r="E30" s="160">
        <f>IF(OR(D30=0,F30=0),0,F30/D30)</f>
        <v>0</v>
      </c>
      <c r="F30" s="164">
        <f t="shared" si="0"/>
        <v>0</v>
      </c>
    </row>
    <row r="31" spans="2:6" ht="17.25" customHeight="1" x14ac:dyDescent="0.2">
      <c r="B31" s="112" t="str">
        <f>+B24</f>
        <v>PRS 04</v>
      </c>
      <c r="C31" s="159">
        <f>'PInn PRST'!C13</f>
        <v>0</v>
      </c>
      <c r="D31" s="164">
        <f t="shared" si="0"/>
        <v>0</v>
      </c>
      <c r="E31" s="160">
        <f>IF(OR(D31=0,F31=0),0,F31/D31)</f>
        <v>0</v>
      </c>
      <c r="F31" s="164">
        <f t="shared" si="0"/>
        <v>0</v>
      </c>
    </row>
    <row r="32" spans="2:6" ht="17.25" customHeight="1" x14ac:dyDescent="0.2">
      <c r="B32" s="112" t="str">
        <f>+B25</f>
        <v>PRS 05</v>
      </c>
      <c r="C32" s="159">
        <f>'PInn PRST'!C14</f>
        <v>0</v>
      </c>
      <c r="D32" s="164">
        <f t="shared" si="0"/>
        <v>0</v>
      </c>
      <c r="E32" s="160">
        <f>IF(OR(D32=0,F32=0),0,F32/D32)</f>
        <v>0</v>
      </c>
      <c r="F32" s="164">
        <f t="shared" si="0"/>
        <v>0</v>
      </c>
    </row>
    <row r="33" spans="2:6" ht="17.25" customHeight="1" x14ac:dyDescent="0.2">
      <c r="C33" s="161" t="s">
        <v>740</v>
      </c>
      <c r="D33" s="177">
        <f t="shared" si="0"/>
        <v>0</v>
      </c>
      <c r="E33" s="162"/>
      <c r="F33" s="177">
        <f t="shared" si="0"/>
        <v>0</v>
      </c>
    </row>
    <row r="34" spans="2:6" x14ac:dyDescent="0.2"/>
    <row r="35" spans="2:6" ht="18" customHeight="1" x14ac:dyDescent="0.2">
      <c r="C35" s="161" t="s">
        <v>101</v>
      </c>
      <c r="D35" s="177">
        <f>D26+D33</f>
        <v>0</v>
      </c>
      <c r="E35" s="162"/>
      <c r="F35" s="177">
        <f>F26+F33</f>
        <v>0</v>
      </c>
    </row>
    <row r="36" spans="2:6" x14ac:dyDescent="0.2">
      <c r="D36" s="178"/>
      <c r="F36" s="178"/>
    </row>
    <row r="37" spans="2:6" x14ac:dyDescent="0.2"/>
    <row r="38" spans="2:6" ht="22.5" customHeight="1" x14ac:dyDescent="0.2">
      <c r="B38" s="294" t="s">
        <v>864</v>
      </c>
      <c r="C38" s="294"/>
      <c r="D38" s="294"/>
      <c r="E38" s="294"/>
      <c r="F38" s="294"/>
    </row>
    <row r="39" spans="2:6" x14ac:dyDescent="0.2"/>
    <row r="40" spans="2:6" x14ac:dyDescent="0.2"/>
    <row r="41" spans="2:6" x14ac:dyDescent="0.2"/>
    <row r="42" spans="2:6" x14ac:dyDescent="0.2"/>
    <row r="43" spans="2:6" x14ac:dyDescent="0.2"/>
    <row r="44" spans="2:6" x14ac:dyDescent="0.2"/>
    <row r="45" spans="2:6" x14ac:dyDescent="0.2"/>
    <row r="46" spans="2:6" x14ac:dyDescent="0.2"/>
    <row r="47" spans="2:6" x14ac:dyDescent="0.2"/>
    <row r="48" spans="2:6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</sheetData>
  <sheetProtection selectLockedCells="1"/>
  <mergeCells count="4">
    <mergeCell ref="B38:F38"/>
    <mergeCell ref="C13:F13"/>
    <mergeCell ref="C20:F20"/>
    <mergeCell ref="C27:F27"/>
  </mergeCells>
  <phoneticPr fontId="4" type="noConversion"/>
  <hyperlinks>
    <hyperlink ref="D1" location="Sommario!A1" display="Sommario" xr:uid="{00000000-0004-0000-0C00-000000000000}"/>
    <hyperlink ref="F1" location="'PF dati'!A1" display="&gt;&gt;" xr:uid="{00000000-0004-0000-0C00-000001000000}"/>
    <hyperlink ref="E1" location="'PInn STT'!A1" display="&lt;&lt;" xr:uid="{00000000-0004-0000-0C00-000002000000}"/>
  </hyperlinks>
  <printOptions horizontalCentered="1"/>
  <pageMargins left="0.39370078740157483" right="0.39370078740157483" top="0.61" bottom="0.63" header="0.31496062992125984" footer="0.33"/>
  <pageSetup paperSize="9" fitToHeight="3" orientation="portrait" r:id="rId1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  <ignoredErrors>
    <ignoredError sqref="E28:E3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5">
    <pageSetUpPr autoPageBreaks="0" fitToPage="1"/>
  </sheetPr>
  <dimension ref="A1:G51"/>
  <sheetViews>
    <sheetView showGridLines="0" zoomScale="115" zoomScaleNormal="115" workbookViewId="0">
      <pane ySplit="1" topLeftCell="A2" activePane="bottomLeft" state="frozen"/>
      <selection activeCell="C5" sqref="C5:H5"/>
      <selection pane="bottomLeft" activeCell="B10" sqref="B10"/>
    </sheetView>
  </sheetViews>
  <sheetFormatPr defaultColWidth="0" defaultRowHeight="11.25" zeroHeight="1" x14ac:dyDescent="0.2"/>
  <cols>
    <col min="1" max="1" width="2.140625" style="28" customWidth="1"/>
    <col min="2" max="2" width="54" style="28" customWidth="1"/>
    <col min="3" max="5" width="9.140625" style="28" customWidth="1"/>
    <col min="6" max="6" width="9.5703125" style="28" customWidth="1"/>
    <col min="7" max="7" width="1.7109375" style="28" customWidth="1"/>
    <col min="8" max="16384" width="9.140625" style="28" hidden="1"/>
  </cols>
  <sheetData>
    <row r="1" spans="2:6" ht="12.75" x14ac:dyDescent="0.2">
      <c r="E1" s="169" t="s">
        <v>746</v>
      </c>
      <c r="F1" s="126" t="s">
        <v>749</v>
      </c>
    </row>
    <row r="2" spans="2:6" x14ac:dyDescent="0.2"/>
    <row r="3" spans="2:6" ht="12.75" customHeight="1" x14ac:dyDescent="0.2">
      <c r="B3" s="10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6" x14ac:dyDescent="0.2"/>
    <row r="5" spans="2:6" x14ac:dyDescent="0.2">
      <c r="B5" s="202" t="s">
        <v>872</v>
      </c>
    </row>
    <row r="6" spans="2:6" ht="8.25" customHeight="1" x14ac:dyDescent="0.2"/>
    <row r="7" spans="2:6" ht="17.25" customHeight="1" x14ac:dyDescent="0.2">
      <c r="B7" s="68" t="s">
        <v>160</v>
      </c>
      <c r="C7" s="69" t="s">
        <v>589</v>
      </c>
      <c r="D7" s="69" t="s">
        <v>590</v>
      </c>
      <c r="E7" s="69" t="s">
        <v>591</v>
      </c>
      <c r="F7" s="69" t="s">
        <v>101</v>
      </c>
    </row>
    <row r="8" spans="2:6" ht="15.75" customHeight="1" x14ac:dyDescent="0.2">
      <c r="B8" s="70" t="s">
        <v>709</v>
      </c>
      <c r="C8" s="103"/>
      <c r="D8" s="103"/>
      <c r="E8" s="103"/>
      <c r="F8" s="77">
        <f>SUM(C8:E8)</f>
        <v>0</v>
      </c>
    </row>
    <row r="9" spans="2:6" x14ac:dyDescent="0.2">
      <c r="B9" s="203" t="s">
        <v>873</v>
      </c>
      <c r="C9" s="103"/>
      <c r="D9" s="103"/>
      <c r="E9" s="103"/>
      <c r="F9" s="77">
        <f t="shared" ref="F9:F12" si="0">SUM(C9:E9)</f>
        <v>0</v>
      </c>
    </row>
    <row r="10" spans="2:6" ht="17.25" customHeight="1" x14ac:dyDescent="0.2">
      <c r="B10" s="70" t="s">
        <v>161</v>
      </c>
      <c r="C10" s="103"/>
      <c r="D10" s="103"/>
      <c r="E10" s="103"/>
      <c r="F10" s="77">
        <f t="shared" si="0"/>
        <v>0</v>
      </c>
    </row>
    <row r="11" spans="2:6" ht="15.75" customHeight="1" x14ac:dyDescent="0.2">
      <c r="B11" s="70" t="s">
        <v>162</v>
      </c>
      <c r="C11" s="103"/>
      <c r="D11" s="103"/>
      <c r="E11" s="103"/>
      <c r="F11" s="77">
        <f t="shared" si="0"/>
        <v>0</v>
      </c>
    </row>
    <row r="12" spans="2:6" ht="15.75" customHeight="1" x14ac:dyDescent="0.2">
      <c r="B12" s="203" t="s">
        <v>874</v>
      </c>
      <c r="C12" s="103"/>
      <c r="D12" s="103"/>
      <c r="E12" s="103"/>
      <c r="F12" s="77">
        <f t="shared" si="0"/>
        <v>0</v>
      </c>
    </row>
    <row r="13" spans="2:6" ht="21.75" customHeight="1" x14ac:dyDescent="0.2">
      <c r="B13" s="71" t="s">
        <v>163</v>
      </c>
      <c r="C13" s="78">
        <f>SUM(C8:C12)</f>
        <v>0</v>
      </c>
      <c r="D13" s="78">
        <f>SUM(D8:D12)</f>
        <v>0</v>
      </c>
      <c r="E13" s="78">
        <f>SUM(E8:E12)</f>
        <v>0</v>
      </c>
      <c r="F13" s="78">
        <f>SUM(C13:E13)</f>
        <v>0</v>
      </c>
    </row>
    <row r="14" spans="2:6" s="31" customFormat="1" x14ac:dyDescent="0.2">
      <c r="B14" s="80"/>
      <c r="C14" s="81"/>
      <c r="D14" s="81"/>
      <c r="E14" s="81"/>
      <c r="F14" s="81"/>
    </row>
    <row r="15" spans="2:6" ht="18" customHeight="1" x14ac:dyDescent="0.2">
      <c r="B15" s="73" t="s">
        <v>164</v>
      </c>
      <c r="C15" s="69" t="s">
        <v>589</v>
      </c>
      <c r="D15" s="69" t="s">
        <v>590</v>
      </c>
      <c r="E15" s="69" t="s">
        <v>591</v>
      </c>
      <c r="F15" s="74" t="s">
        <v>101</v>
      </c>
    </row>
    <row r="16" spans="2:6" ht="16.5" customHeight="1" x14ac:dyDescent="0.2">
      <c r="B16" s="70" t="s">
        <v>165</v>
      </c>
      <c r="C16" s="165"/>
      <c r="D16" s="103"/>
      <c r="E16" s="103"/>
      <c r="F16" s="77">
        <f>SUM(C16:E16)</f>
        <v>0</v>
      </c>
    </row>
    <row r="17" spans="2:6" x14ac:dyDescent="0.2">
      <c r="B17" s="295" t="s">
        <v>166</v>
      </c>
      <c r="C17" s="296"/>
      <c r="D17" s="296"/>
      <c r="E17" s="296"/>
      <c r="F17" s="297"/>
    </row>
    <row r="18" spans="2:6" ht="16.5" customHeight="1" x14ac:dyDescent="0.2">
      <c r="B18" s="76" t="s">
        <v>761</v>
      </c>
      <c r="C18" s="103"/>
      <c r="D18" s="103"/>
      <c r="E18" s="103"/>
      <c r="F18" s="77">
        <f t="shared" ref="F18:F40" si="1">SUM(C18:E18)</f>
        <v>0</v>
      </c>
    </row>
    <row r="19" spans="2:6" ht="16.5" customHeight="1" x14ac:dyDescent="0.2">
      <c r="B19" s="76" t="s">
        <v>167</v>
      </c>
      <c r="C19" s="103"/>
      <c r="D19" s="103"/>
      <c r="E19" s="103"/>
      <c r="F19" s="77">
        <f t="shared" si="1"/>
        <v>0</v>
      </c>
    </row>
    <row r="20" spans="2:6" ht="16.5" customHeight="1" x14ac:dyDescent="0.2">
      <c r="B20" s="195" t="s">
        <v>875</v>
      </c>
      <c r="C20" s="103"/>
      <c r="D20" s="103"/>
      <c r="E20" s="103"/>
      <c r="F20" s="77">
        <f t="shared" si="1"/>
        <v>0</v>
      </c>
    </row>
    <row r="21" spans="2:6" ht="16.5" customHeight="1" x14ac:dyDescent="0.2">
      <c r="B21" s="68" t="s">
        <v>762</v>
      </c>
      <c r="C21" s="79">
        <f>SUM(C18:C20)</f>
        <v>0</v>
      </c>
      <c r="D21" s="79">
        <f>SUM(D18:D20)</f>
        <v>0</v>
      </c>
      <c r="E21" s="79">
        <f>SUM(E18:E20)</f>
        <v>0</v>
      </c>
      <c r="F21" s="79">
        <f>SUM(F18:F20)</f>
        <v>0</v>
      </c>
    </row>
    <row r="22" spans="2:6" ht="15.75" customHeight="1" x14ac:dyDescent="0.2">
      <c r="B22" s="295" t="s">
        <v>168</v>
      </c>
      <c r="C22" s="296"/>
      <c r="D22" s="296"/>
      <c r="E22" s="296"/>
      <c r="F22" s="297"/>
    </row>
    <row r="23" spans="2:6" ht="16.5" customHeight="1" x14ac:dyDescent="0.2">
      <c r="B23" s="76" t="s">
        <v>761</v>
      </c>
      <c r="C23" s="103"/>
      <c r="D23" s="103"/>
      <c r="E23" s="103"/>
      <c r="F23" s="77">
        <f t="shared" si="1"/>
        <v>0</v>
      </c>
    </row>
    <row r="24" spans="2:6" ht="16.5" customHeight="1" x14ac:dyDescent="0.2">
      <c r="B24" s="76" t="s">
        <v>167</v>
      </c>
      <c r="C24" s="103"/>
      <c r="D24" s="103"/>
      <c r="E24" s="103"/>
      <c r="F24" s="77">
        <f t="shared" si="1"/>
        <v>0</v>
      </c>
    </row>
    <row r="25" spans="2:6" ht="16.5" customHeight="1" x14ac:dyDescent="0.2">
      <c r="B25" s="195" t="s">
        <v>876</v>
      </c>
      <c r="C25" s="103"/>
      <c r="D25" s="103"/>
      <c r="E25" s="103"/>
      <c r="F25" s="77">
        <f t="shared" si="1"/>
        <v>0</v>
      </c>
    </row>
    <row r="26" spans="2:6" ht="15" customHeight="1" x14ac:dyDescent="0.2">
      <c r="B26" s="68" t="s">
        <v>763</v>
      </c>
      <c r="C26" s="79">
        <f>SUM(C23:C25)</f>
        <v>0</v>
      </c>
      <c r="D26" s="79">
        <f>SUM(D23:D25)</f>
        <v>0</v>
      </c>
      <c r="E26" s="79">
        <f>SUM(E23:E25)</f>
        <v>0</v>
      </c>
      <c r="F26" s="79">
        <f>SUM(F23:F25)</f>
        <v>0</v>
      </c>
    </row>
    <row r="27" spans="2:6" ht="17.25" customHeight="1" x14ac:dyDescent="0.2">
      <c r="B27" s="295" t="s">
        <v>169</v>
      </c>
      <c r="C27" s="296"/>
      <c r="D27" s="296"/>
      <c r="E27" s="296"/>
      <c r="F27" s="297"/>
    </row>
    <row r="28" spans="2:6" ht="14.25" customHeight="1" x14ac:dyDescent="0.2">
      <c r="B28" s="76" t="s">
        <v>761</v>
      </c>
      <c r="C28" s="103"/>
      <c r="D28" s="103"/>
      <c r="E28" s="103"/>
      <c r="F28" s="77">
        <f t="shared" si="1"/>
        <v>0</v>
      </c>
    </row>
    <row r="29" spans="2:6" ht="14.25" customHeight="1" x14ac:dyDescent="0.2">
      <c r="B29" s="76" t="s">
        <v>167</v>
      </c>
      <c r="C29" s="103"/>
      <c r="D29" s="103"/>
      <c r="E29" s="103"/>
      <c r="F29" s="77">
        <f t="shared" si="1"/>
        <v>0</v>
      </c>
    </row>
    <row r="30" spans="2:6" ht="14.25" customHeight="1" x14ac:dyDescent="0.2">
      <c r="B30" s="195" t="s">
        <v>875</v>
      </c>
      <c r="C30" s="103"/>
      <c r="D30" s="103"/>
      <c r="E30" s="103"/>
      <c r="F30" s="77">
        <f t="shared" si="1"/>
        <v>0</v>
      </c>
    </row>
    <row r="31" spans="2:6" ht="17.25" customHeight="1" x14ac:dyDescent="0.2">
      <c r="B31" s="68" t="s">
        <v>764</v>
      </c>
      <c r="C31" s="79">
        <f>SUM(C28:C30)</f>
        <v>0</v>
      </c>
      <c r="D31" s="79">
        <f>SUM(D28:D30)</f>
        <v>0</v>
      </c>
      <c r="E31" s="79">
        <f>SUM(E28:E30)</f>
        <v>0</v>
      </c>
      <c r="F31" s="79">
        <f>SUM(F28:F30)</f>
        <v>0</v>
      </c>
    </row>
    <row r="32" spans="2:6" ht="20.25" customHeight="1" x14ac:dyDescent="0.2">
      <c r="B32" s="295" t="s">
        <v>170</v>
      </c>
      <c r="C32" s="296"/>
      <c r="D32" s="296"/>
      <c r="E32" s="296"/>
      <c r="F32" s="297"/>
    </row>
    <row r="33" spans="2:6" ht="14.25" customHeight="1" x14ac:dyDescent="0.2">
      <c r="B33" s="76" t="s">
        <v>761</v>
      </c>
      <c r="C33" s="103"/>
      <c r="D33" s="103"/>
      <c r="E33" s="103"/>
      <c r="F33" s="77">
        <f t="shared" si="1"/>
        <v>0</v>
      </c>
    </row>
    <row r="34" spans="2:6" ht="14.25" customHeight="1" x14ac:dyDescent="0.2">
      <c r="B34" s="76" t="s">
        <v>167</v>
      </c>
      <c r="C34" s="103"/>
      <c r="D34" s="103"/>
      <c r="E34" s="103"/>
      <c r="F34" s="77">
        <f t="shared" si="1"/>
        <v>0</v>
      </c>
    </row>
    <row r="35" spans="2:6" ht="14.25" customHeight="1" x14ac:dyDescent="0.2">
      <c r="B35" s="195" t="s">
        <v>822</v>
      </c>
      <c r="C35" s="103"/>
      <c r="D35" s="103"/>
      <c r="E35" s="103"/>
      <c r="F35" s="77">
        <f t="shared" si="1"/>
        <v>0</v>
      </c>
    </row>
    <row r="36" spans="2:6" ht="15" customHeight="1" x14ac:dyDescent="0.2">
      <c r="B36" s="68" t="s">
        <v>765</v>
      </c>
      <c r="C36" s="79">
        <f>SUM(C33:C35)</f>
        <v>0</v>
      </c>
      <c r="D36" s="79">
        <f>SUM(D33:D35)</f>
        <v>0</v>
      </c>
      <c r="E36" s="79">
        <f>SUM(E33:E35)</f>
        <v>0</v>
      </c>
      <c r="F36" s="79">
        <v>0</v>
      </c>
    </row>
    <row r="37" spans="2:6" ht="15" customHeight="1" x14ac:dyDescent="0.2">
      <c r="B37" s="70"/>
      <c r="C37" s="103"/>
      <c r="D37" s="103"/>
      <c r="E37" s="103"/>
      <c r="F37" s="77">
        <f t="shared" si="1"/>
        <v>0</v>
      </c>
    </row>
    <row r="38" spans="2:6" ht="15" customHeight="1" x14ac:dyDescent="0.2">
      <c r="B38" s="82"/>
      <c r="C38" s="166"/>
      <c r="D38" s="166"/>
      <c r="E38" s="166"/>
      <c r="F38" s="83">
        <f t="shared" si="1"/>
        <v>0</v>
      </c>
    </row>
    <row r="39" spans="2:6" ht="15" customHeight="1" x14ac:dyDescent="0.2">
      <c r="B39" s="85"/>
      <c r="C39" s="72"/>
      <c r="D39" s="72"/>
      <c r="E39" s="72"/>
      <c r="F39" s="86"/>
    </row>
    <row r="40" spans="2:6" ht="17.25" customHeight="1" x14ac:dyDescent="0.2">
      <c r="B40" s="168"/>
      <c r="C40" s="167"/>
      <c r="D40" s="167"/>
      <c r="E40" s="167"/>
      <c r="F40" s="84">
        <f t="shared" si="1"/>
        <v>0</v>
      </c>
    </row>
    <row r="41" spans="2:6" ht="19.5" customHeight="1" x14ac:dyDescent="0.2">
      <c r="B41" s="75" t="s">
        <v>171</v>
      </c>
      <c r="C41" s="79">
        <f>+C16+C21+C26+C31+C36++C37+C38+C40</f>
        <v>0</v>
      </c>
      <c r="D41" s="79">
        <f>+D16+D21+D26+D31+D36++D37+D38+D40</f>
        <v>0</v>
      </c>
      <c r="E41" s="79">
        <f>+E16+E21+E26+E31+E36++E37+E38+E40</f>
        <v>0</v>
      </c>
      <c r="F41" s="79">
        <f>+F16+F21+F26+F31+F36++F37+F38+F40</f>
        <v>0</v>
      </c>
    </row>
    <row r="42" spans="2:6" x14ac:dyDescent="0.2"/>
    <row r="43" spans="2:6" x14ac:dyDescent="0.2"/>
    <row r="44" spans="2:6" x14ac:dyDescent="0.2"/>
    <row r="45" spans="2:6" x14ac:dyDescent="0.2"/>
    <row r="46" spans="2:6" x14ac:dyDescent="0.2"/>
    <row r="47" spans="2:6" x14ac:dyDescent="0.2"/>
    <row r="48" spans="2:6" x14ac:dyDescent="0.2"/>
    <row r="49" x14ac:dyDescent="0.2"/>
    <row r="50" x14ac:dyDescent="0.2"/>
    <row r="51" x14ac:dyDescent="0.2"/>
  </sheetData>
  <sheetProtection selectLockedCells="1"/>
  <customSheetViews>
    <customSheetView guid="{49FD068E-9897-4663-A1FB-2C6D01237F7D}" showRuler="0">
      <selection activeCell="H14" sqref="H14"/>
      <pageMargins left="0.7" right="0.7" top="0.75" bottom="0.75" header="0.3" footer="0.3"/>
      <pageSetup paperSize="9" orientation="portrait" r:id="rId1"/>
      <headerFooter alignWithMargins="0"/>
    </customSheetView>
  </customSheetViews>
  <mergeCells count="4">
    <mergeCell ref="B17:F17"/>
    <mergeCell ref="B22:F22"/>
    <mergeCell ref="B27:F27"/>
    <mergeCell ref="B32:F32"/>
  </mergeCells>
  <phoneticPr fontId="4" type="noConversion"/>
  <hyperlinks>
    <hyperlink ref="E1" location="Sommario!A1" display="Sommario" xr:uid="{00000000-0004-0000-0D00-000000000000}"/>
    <hyperlink ref="F1" location="'Conto Econ'!A1" display="&lt;&lt;" xr:uid="{00000000-0004-0000-0D00-000001000000}"/>
  </hyperlinks>
  <printOptions horizontalCentered="1"/>
  <pageMargins left="0.39370078740157483" right="0.39370078740157483" top="0.61" bottom="0.63" header="0.31496062992125984" footer="0.33"/>
  <pageSetup paperSize="9" fitToHeight="2" orientation="portrait" r:id="rId2"/>
  <headerFooter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3">
    <pageSetUpPr autoPageBreaks="0" fitToPage="1"/>
  </sheetPr>
  <dimension ref="B1:F66"/>
  <sheetViews>
    <sheetView showGridLines="0" zoomScale="130" zoomScaleNormal="130" workbookViewId="0">
      <pane ySplit="4" topLeftCell="A19" activePane="bottomLeft" state="frozen"/>
      <selection activeCell="C5" sqref="C5:H5"/>
      <selection pane="bottomLeft" activeCell="C50" sqref="C50"/>
    </sheetView>
  </sheetViews>
  <sheetFormatPr defaultColWidth="0" defaultRowHeight="11.25" zeroHeight="1" x14ac:dyDescent="0.2"/>
  <cols>
    <col min="1" max="1" width="1.85546875" style="26" customWidth="1"/>
    <col min="2" max="2" width="8.28515625" style="26" customWidth="1"/>
    <col min="3" max="3" width="44.7109375" style="26" customWidth="1"/>
    <col min="4" max="4" width="6.85546875" style="26" customWidth="1"/>
    <col min="5" max="5" width="3" style="26" customWidth="1"/>
    <col min="6" max="6" width="9.140625" style="26" customWidth="1"/>
    <col min="7" max="7" width="6.5703125" style="26" customWidth="1"/>
    <col min="8" max="8" width="19.28515625" style="26" customWidth="1"/>
    <col min="9" max="16384" width="0" style="26" hidden="1"/>
  </cols>
  <sheetData>
    <row r="1" spans="2:6" x14ac:dyDescent="0.2"/>
    <row r="2" spans="2:6" x14ac:dyDescent="0.2">
      <c r="B2" s="100" t="str">
        <f>"Bando "&amp;"Settore "&amp;Frontespizio!$E$32&amp;" - "&amp;"Impresa "&amp;Frontespizio!$E$33&amp;" - "&amp;"P.IVA/C.F. "&amp;Frontespizio!$E$34</f>
        <v xml:space="preserve">Bando Settore  - Impresa  - P.IVA/C.F. </v>
      </c>
    </row>
    <row r="3" spans="2:6" x14ac:dyDescent="0.2"/>
    <row r="4" spans="2:6" ht="12" x14ac:dyDescent="0.2">
      <c r="B4" s="179" t="s">
        <v>746</v>
      </c>
      <c r="C4" s="180"/>
      <c r="D4" s="181"/>
      <c r="E4" s="181"/>
      <c r="F4" s="181"/>
    </row>
    <row r="5" spans="2:6" ht="12" x14ac:dyDescent="0.2">
      <c r="B5" s="180"/>
      <c r="C5" s="180"/>
      <c r="D5" s="181"/>
      <c r="E5" s="181"/>
      <c r="F5" s="181"/>
    </row>
    <row r="6" spans="2:6" ht="15.75" customHeight="1" x14ac:dyDescent="0.2">
      <c r="B6" s="180" t="s">
        <v>758</v>
      </c>
      <c r="C6" s="180"/>
      <c r="D6" s="181"/>
      <c r="E6" s="181"/>
      <c r="F6" s="181"/>
    </row>
    <row r="7" spans="2:6" s="66" customFormat="1" ht="5.25" customHeight="1" x14ac:dyDescent="0.2">
      <c r="B7" s="183"/>
      <c r="C7" s="183"/>
      <c r="D7" s="184"/>
      <c r="E7" s="184"/>
      <c r="F7" s="185"/>
    </row>
    <row r="8" spans="2:6" ht="13.5" customHeight="1" x14ac:dyDescent="0.2">
      <c r="B8" s="180"/>
      <c r="C8" s="180" t="s">
        <v>823</v>
      </c>
      <c r="D8" s="181"/>
      <c r="E8" s="181"/>
      <c r="F8" s="182" t="s">
        <v>747</v>
      </c>
    </row>
    <row r="9" spans="2:6" s="66" customFormat="1" ht="5.25" customHeight="1" x14ac:dyDescent="0.2">
      <c r="B9" s="183"/>
      <c r="C9" s="183"/>
      <c r="D9" s="184"/>
      <c r="E9" s="184"/>
      <c r="F9" s="185"/>
    </row>
    <row r="10" spans="2:6" s="66" customFormat="1" ht="5.25" customHeight="1" x14ac:dyDescent="0.2">
      <c r="B10" s="183"/>
      <c r="C10" s="183"/>
      <c r="D10" s="184"/>
      <c r="E10" s="184"/>
      <c r="F10" s="185"/>
    </row>
    <row r="11" spans="2:6" ht="13.5" customHeight="1" x14ac:dyDescent="0.2">
      <c r="B11" s="180"/>
      <c r="C11" s="180" t="s">
        <v>824</v>
      </c>
      <c r="D11" s="181"/>
      <c r="E11" s="181"/>
      <c r="F11" s="182" t="s">
        <v>747</v>
      </c>
    </row>
    <row r="12" spans="2:6" s="66" customFormat="1" ht="5.25" customHeight="1" x14ac:dyDescent="0.2">
      <c r="B12" s="183"/>
      <c r="C12" s="183"/>
      <c r="D12" s="184"/>
      <c r="E12" s="184"/>
      <c r="F12" s="185"/>
    </row>
    <row r="13" spans="2:6" ht="13.5" customHeight="1" x14ac:dyDescent="0.2">
      <c r="B13" s="180"/>
      <c r="C13" s="180" t="s">
        <v>825</v>
      </c>
      <c r="D13" s="181"/>
      <c r="E13" s="181"/>
      <c r="F13" s="182" t="s">
        <v>747</v>
      </c>
    </row>
    <row r="14" spans="2:6" s="66" customFormat="1" ht="5.25" customHeight="1" x14ac:dyDescent="0.2">
      <c r="B14" s="183"/>
      <c r="C14" s="183"/>
      <c r="D14" s="184"/>
      <c r="E14" s="184"/>
      <c r="F14" s="185"/>
    </row>
    <row r="15" spans="2:6" ht="13.5" customHeight="1" x14ac:dyDescent="0.2">
      <c r="B15" s="180"/>
      <c r="C15" s="180" t="s">
        <v>826</v>
      </c>
      <c r="D15" s="181"/>
      <c r="E15" s="181"/>
      <c r="F15" s="182" t="s">
        <v>747</v>
      </c>
    </row>
    <row r="16" spans="2:6" s="66" customFormat="1" ht="5.25" customHeight="1" x14ac:dyDescent="0.2">
      <c r="B16" s="183"/>
      <c r="C16" s="183"/>
      <c r="D16" s="184"/>
      <c r="E16" s="184"/>
      <c r="F16" s="185"/>
    </row>
    <row r="17" spans="2:6" ht="13.5" customHeight="1" x14ac:dyDescent="0.2">
      <c r="B17" s="180" t="s">
        <v>827</v>
      </c>
      <c r="C17" s="180"/>
      <c r="D17" s="181"/>
      <c r="E17" s="181"/>
      <c r="F17" s="186"/>
    </row>
    <row r="18" spans="2:6" s="66" customFormat="1" ht="5.25" customHeight="1" x14ac:dyDescent="0.2">
      <c r="B18" s="183"/>
      <c r="C18" s="183"/>
      <c r="D18" s="184"/>
      <c r="E18" s="184"/>
      <c r="F18" s="185"/>
    </row>
    <row r="19" spans="2:6" ht="13.5" customHeight="1" x14ac:dyDescent="0.2">
      <c r="B19" s="180"/>
      <c r="C19" s="180" t="s">
        <v>828</v>
      </c>
      <c r="D19" s="181"/>
      <c r="E19" s="181"/>
      <c r="F19" s="182" t="s">
        <v>747</v>
      </c>
    </row>
    <row r="20" spans="2:6" s="66" customFormat="1" ht="5.25" customHeight="1" x14ac:dyDescent="0.2">
      <c r="B20" s="183"/>
      <c r="C20" s="183"/>
      <c r="D20" s="184"/>
      <c r="E20" s="184"/>
      <c r="F20" s="185"/>
    </row>
    <row r="21" spans="2:6" ht="13.5" customHeight="1" x14ac:dyDescent="0.2">
      <c r="B21" s="180"/>
      <c r="C21" s="180" t="s">
        <v>829</v>
      </c>
      <c r="D21" s="181"/>
      <c r="E21" s="181"/>
      <c r="F21" s="182" t="s">
        <v>747</v>
      </c>
    </row>
    <row r="22" spans="2:6" s="66" customFormat="1" ht="5.25" customHeight="1" x14ac:dyDescent="0.2">
      <c r="B22" s="183"/>
      <c r="C22" s="183"/>
      <c r="D22" s="184"/>
      <c r="E22" s="184"/>
      <c r="F22" s="185"/>
    </row>
    <row r="23" spans="2:6" ht="13.5" customHeight="1" x14ac:dyDescent="0.2">
      <c r="B23" s="180"/>
      <c r="C23" s="180" t="s">
        <v>830</v>
      </c>
      <c r="D23" s="181"/>
      <c r="E23" s="181"/>
      <c r="F23" s="182"/>
    </row>
    <row r="24" spans="2:6" s="66" customFormat="1" ht="5.25" customHeight="1" x14ac:dyDescent="0.2">
      <c r="B24" s="183"/>
      <c r="C24" s="183"/>
      <c r="D24" s="184"/>
      <c r="E24" s="184"/>
      <c r="F24" s="185"/>
    </row>
    <row r="25" spans="2:6" ht="13.5" customHeight="1" x14ac:dyDescent="0.2">
      <c r="B25" s="180"/>
      <c r="C25" s="180" t="s">
        <v>831</v>
      </c>
      <c r="D25" s="181"/>
      <c r="E25" s="181"/>
      <c r="F25" s="182"/>
    </row>
    <row r="26" spans="2:6" s="66" customFormat="1" ht="5.25" customHeight="1" x14ac:dyDescent="0.2">
      <c r="B26" s="183"/>
      <c r="C26" s="183"/>
      <c r="D26" s="184"/>
      <c r="E26" s="184"/>
      <c r="F26" s="185"/>
    </row>
    <row r="27" spans="2:6" ht="13.5" customHeight="1" x14ac:dyDescent="0.2">
      <c r="B27" s="180"/>
      <c r="C27" s="180" t="s">
        <v>832</v>
      </c>
      <c r="D27" s="181"/>
      <c r="E27" s="181"/>
      <c r="F27" s="182"/>
    </row>
    <row r="28" spans="2:6" s="66" customFormat="1" ht="5.25" customHeight="1" x14ac:dyDescent="0.2">
      <c r="B28" s="183"/>
      <c r="C28" s="183"/>
      <c r="D28" s="184"/>
      <c r="E28" s="184"/>
      <c r="F28" s="185"/>
    </row>
    <row r="29" spans="2:6" ht="13.5" customHeight="1" x14ac:dyDescent="0.2">
      <c r="B29" s="180"/>
      <c r="C29" s="180" t="s">
        <v>833</v>
      </c>
      <c r="D29" s="181"/>
      <c r="E29" s="181"/>
      <c r="F29" s="182"/>
    </row>
    <row r="30" spans="2:6" s="66" customFormat="1" ht="5.25" customHeight="1" x14ac:dyDescent="0.2">
      <c r="B30" s="183"/>
      <c r="C30" s="183"/>
      <c r="D30" s="184"/>
      <c r="E30" s="184"/>
      <c r="F30" s="185"/>
    </row>
    <row r="31" spans="2:6" ht="13.5" customHeight="1" x14ac:dyDescent="0.2">
      <c r="B31" s="180"/>
      <c r="C31" s="180"/>
      <c r="D31" s="181"/>
      <c r="E31" s="181"/>
      <c r="F31" s="181"/>
    </row>
    <row r="32" spans="2:6" s="66" customFormat="1" ht="5.25" customHeight="1" x14ac:dyDescent="0.2">
      <c r="B32" s="183"/>
      <c r="C32" s="183"/>
      <c r="D32" s="184"/>
      <c r="E32" s="184"/>
      <c r="F32" s="185"/>
    </row>
    <row r="33" spans="2:6" ht="12.75" customHeight="1" x14ac:dyDescent="0.2">
      <c r="B33" s="180"/>
      <c r="C33" s="180"/>
      <c r="D33" s="181"/>
      <c r="E33" s="181"/>
      <c r="F33" s="182"/>
    </row>
    <row r="34" spans="2:6" s="66" customFormat="1" ht="5.25" customHeight="1" x14ac:dyDescent="0.2">
      <c r="B34" s="183"/>
      <c r="C34" s="183"/>
      <c r="D34" s="184"/>
      <c r="E34" s="184"/>
      <c r="F34" s="185"/>
    </row>
    <row r="35" spans="2:6" ht="14.25" customHeight="1" x14ac:dyDescent="0.2">
      <c r="B35" s="180" t="s">
        <v>834</v>
      </c>
      <c r="C35" s="180"/>
      <c r="D35" s="181"/>
      <c r="E35" s="181"/>
      <c r="F35" s="186"/>
    </row>
    <row r="36" spans="2:6" s="66" customFormat="1" ht="5.25" customHeight="1" x14ac:dyDescent="0.2">
      <c r="B36" s="183"/>
      <c r="C36" s="183"/>
      <c r="D36" s="184"/>
      <c r="E36" s="184"/>
      <c r="F36" s="185"/>
    </row>
    <row r="37" spans="2:6" s="66" customFormat="1" ht="5.25" customHeight="1" x14ac:dyDescent="0.2">
      <c r="B37" s="183"/>
      <c r="C37" s="183"/>
      <c r="D37" s="184"/>
      <c r="E37" s="184"/>
      <c r="F37" s="185"/>
    </row>
    <row r="38" spans="2:6" ht="12.75" customHeight="1" x14ac:dyDescent="0.2">
      <c r="B38" s="180"/>
      <c r="C38" s="180" t="s">
        <v>888</v>
      </c>
      <c r="D38" s="181"/>
      <c r="E38" s="181"/>
      <c r="F38" s="182"/>
    </row>
    <row r="39" spans="2:6" s="66" customFormat="1" ht="5.25" customHeight="1" x14ac:dyDescent="0.2">
      <c r="B39" s="183"/>
      <c r="C39" s="183"/>
      <c r="D39" s="184"/>
      <c r="E39" s="184"/>
      <c r="F39" s="185"/>
    </row>
    <row r="40" spans="2:6" s="66" customFormat="1" ht="5.25" customHeight="1" x14ac:dyDescent="0.2">
      <c r="B40" s="183"/>
      <c r="C40" s="183"/>
      <c r="D40" s="184"/>
      <c r="E40" s="184"/>
      <c r="F40" s="185"/>
    </row>
    <row r="41" spans="2:6" ht="12.75" customHeight="1" x14ac:dyDescent="0.2">
      <c r="B41" s="180"/>
      <c r="C41" s="180" t="s">
        <v>889</v>
      </c>
      <c r="D41" s="181"/>
      <c r="E41" s="181"/>
      <c r="F41" s="182"/>
    </row>
    <row r="42" spans="2:6" s="66" customFormat="1" ht="5.25" customHeight="1" x14ac:dyDescent="0.2">
      <c r="B42" s="183"/>
      <c r="C42" s="183"/>
      <c r="D42" s="184"/>
      <c r="E42" s="184"/>
      <c r="F42" s="185"/>
    </row>
    <row r="43" spans="2:6" ht="12.75" customHeight="1" x14ac:dyDescent="0.2">
      <c r="B43" s="180"/>
      <c r="C43" s="180"/>
      <c r="D43" s="181"/>
      <c r="E43" s="181"/>
      <c r="F43" s="186"/>
    </row>
    <row r="44" spans="2:6" s="66" customFormat="1" ht="5.25" customHeight="1" x14ac:dyDescent="0.2">
      <c r="B44" s="183"/>
      <c r="C44" s="183"/>
      <c r="D44" s="184"/>
      <c r="E44" s="184"/>
      <c r="F44" s="185"/>
    </row>
    <row r="45" spans="2:6" s="66" customFormat="1" ht="5.25" customHeight="1" x14ac:dyDescent="0.2">
      <c r="B45" s="183"/>
      <c r="C45" s="183"/>
      <c r="D45" s="184"/>
      <c r="E45" s="184"/>
      <c r="F45" s="185"/>
    </row>
    <row r="46" spans="2:6" s="66" customFormat="1" ht="5.25" customHeight="1" x14ac:dyDescent="0.2">
      <c r="B46" s="183"/>
      <c r="C46" s="183"/>
      <c r="D46" s="184"/>
      <c r="E46" s="184"/>
      <c r="F46" s="185"/>
    </row>
    <row r="47" spans="2:6" ht="12.75" customHeight="1" x14ac:dyDescent="0.2">
      <c r="B47" s="180" t="s">
        <v>744</v>
      </c>
      <c r="C47" s="180"/>
      <c r="D47" s="181"/>
      <c r="E47" s="181"/>
      <c r="F47" s="182"/>
    </row>
    <row r="48" spans="2:6" s="66" customFormat="1" ht="5.25" customHeight="1" x14ac:dyDescent="0.2">
      <c r="B48" s="183"/>
      <c r="C48" s="183"/>
      <c r="D48" s="184"/>
      <c r="E48" s="184"/>
      <c r="F48" s="185"/>
    </row>
    <row r="49" spans="2:6" ht="12.75" customHeight="1" x14ac:dyDescent="0.2">
      <c r="B49" s="180" t="s">
        <v>745</v>
      </c>
      <c r="C49" s="180"/>
      <c r="D49" s="181"/>
      <c r="E49" s="181"/>
      <c r="F49" s="182"/>
    </row>
    <row r="50" spans="2:6" ht="12" x14ac:dyDescent="0.2">
      <c r="B50" s="181"/>
      <c r="C50" s="181"/>
      <c r="D50" s="181"/>
      <c r="E50" s="181"/>
      <c r="F50" s="181"/>
    </row>
    <row r="51" spans="2:6" ht="12" x14ac:dyDescent="0.2">
      <c r="B51" s="181"/>
      <c r="C51" s="181"/>
      <c r="D51" s="181"/>
      <c r="E51" s="181"/>
      <c r="F51" s="181"/>
    </row>
    <row r="52" spans="2:6" ht="12" x14ac:dyDescent="0.2">
      <c r="B52" s="181"/>
      <c r="C52" s="181"/>
      <c r="D52" s="181"/>
      <c r="E52" s="181"/>
      <c r="F52" s="181"/>
    </row>
    <row r="53" spans="2:6" ht="12" x14ac:dyDescent="0.2">
      <c r="B53" s="181"/>
      <c r="C53" s="181"/>
      <c r="D53" s="181"/>
      <c r="E53" s="181"/>
      <c r="F53" s="181"/>
    </row>
    <row r="54" spans="2:6" ht="12" x14ac:dyDescent="0.2">
      <c r="B54" s="181"/>
      <c r="C54" s="181"/>
      <c r="D54" s="181"/>
      <c r="E54" s="181"/>
      <c r="F54" s="181"/>
    </row>
    <row r="55" spans="2:6" ht="12" x14ac:dyDescent="0.2">
      <c r="B55" s="181"/>
      <c r="C55" s="181"/>
      <c r="D55" s="181"/>
      <c r="E55" s="181"/>
      <c r="F55" s="181"/>
    </row>
    <row r="56" spans="2:6" x14ac:dyDescent="0.2"/>
    <row r="57" spans="2:6" x14ac:dyDescent="0.2"/>
    <row r="58" spans="2:6" x14ac:dyDescent="0.2"/>
    <row r="59" spans="2:6" x14ac:dyDescent="0.2"/>
    <row r="60" spans="2:6" x14ac:dyDescent="0.2"/>
    <row r="61" spans="2:6" x14ac:dyDescent="0.2"/>
    <row r="62" spans="2:6" x14ac:dyDescent="0.2"/>
    <row r="63" spans="2:6" x14ac:dyDescent="0.2"/>
    <row r="64" spans="2:6" x14ac:dyDescent="0.2"/>
    <row r="65" x14ac:dyDescent="0.2"/>
    <row r="66" x14ac:dyDescent="0.2"/>
  </sheetData>
  <sheetProtection selectLockedCells="1"/>
  <phoneticPr fontId="4" type="noConversion"/>
  <hyperlinks>
    <hyperlink ref="F8" location="Iscrizioni!A1" display="Vai" xr:uid="{00000000-0004-0000-0100-000000000000}"/>
    <hyperlink ref="F11" location="'Stato patrimoniale'!A1" display="Vai" xr:uid="{00000000-0004-0000-0100-000001000000}"/>
    <hyperlink ref="F13" location="'Conto economico'!A1" display="Vai" xr:uid="{00000000-0004-0000-0100-000002000000}"/>
    <hyperlink ref="F15" location="DateProgr!A1" display="Vai" xr:uid="{00000000-0004-0000-0100-000003000000}"/>
    <hyperlink ref="F19" location="PIP_Tipologia!A1" display="Vai" xr:uid="{00000000-0004-0000-0100-000004000000}"/>
    <hyperlink ref="F21" location="PIP_Produzione!A1" display="Vai" xr:uid="{00000000-0004-0000-0100-000005000000}"/>
  </hyperlinks>
  <pageMargins left="0.75" right="0.75" top="1" bottom="1" header="0.5" footer="0.5"/>
  <pageSetup paperSize="9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18">
    <pageSetUpPr autoPageBreaks="0" fitToPage="1"/>
  </sheetPr>
  <dimension ref="A1:G65537"/>
  <sheetViews>
    <sheetView showGridLines="0" topLeftCell="B1" zoomScale="130" zoomScaleNormal="130" workbookViewId="0">
      <pane ySplit="1" topLeftCell="A20" activePane="bottomLeft" state="frozen"/>
      <selection activeCell="C5" sqref="C5:H5"/>
      <selection pane="bottomLeft" activeCell="C65514" sqref="C65514"/>
    </sheetView>
  </sheetViews>
  <sheetFormatPr defaultColWidth="0" defaultRowHeight="12.75" zeroHeight="1" x14ac:dyDescent="0.2"/>
  <cols>
    <col min="1" max="1" width="1.85546875" style="109" customWidth="1"/>
    <col min="2" max="2" width="25.5703125" style="109" customWidth="1"/>
    <col min="3" max="3" width="22.42578125" style="109" customWidth="1"/>
    <col min="4" max="4" width="13.28515625" style="109" customWidth="1"/>
    <col min="5" max="5" width="17.42578125" style="109" customWidth="1"/>
    <col min="6" max="6" width="18.85546875" style="109" customWidth="1"/>
    <col min="7" max="7" width="2.140625" style="109" customWidth="1"/>
    <col min="8" max="16384" width="9.140625" style="109" hidden="1"/>
  </cols>
  <sheetData>
    <row r="1" spans="2:6" x14ac:dyDescent="0.2">
      <c r="D1" s="169" t="s">
        <v>746</v>
      </c>
      <c r="E1" s="126" t="s">
        <v>749</v>
      </c>
      <c r="F1" s="126" t="s">
        <v>748</v>
      </c>
    </row>
    <row r="2" spans="2:6" x14ac:dyDescent="0.2"/>
    <row r="3" spans="2:6" x14ac:dyDescent="0.2">
      <c r="B3" s="11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6" x14ac:dyDescent="0.2"/>
    <row r="5" spans="2:6" x14ac:dyDescent="0.2">
      <c r="B5" s="196" t="s">
        <v>835</v>
      </c>
    </row>
    <row r="6" spans="2:6" ht="6.75" customHeight="1" x14ac:dyDescent="0.2"/>
    <row r="7" spans="2:6" x14ac:dyDescent="0.2">
      <c r="B7" s="196" t="s">
        <v>836</v>
      </c>
      <c r="C7" s="56"/>
      <c r="D7" s="56"/>
      <c r="E7" s="56"/>
    </row>
    <row r="8" spans="2:6" x14ac:dyDescent="0.2">
      <c r="B8" s="111" t="s">
        <v>182</v>
      </c>
      <c r="C8" s="187"/>
      <c r="D8" s="112" t="s">
        <v>183</v>
      </c>
      <c r="E8" s="104"/>
    </row>
    <row r="9" spans="2:6" ht="3.75" customHeight="1" x14ac:dyDescent="0.2"/>
    <row r="10" spans="2:6" x14ac:dyDescent="0.2">
      <c r="B10" s="113" t="s">
        <v>186</v>
      </c>
      <c r="C10" s="124"/>
    </row>
    <row r="11" spans="2:6" ht="10.5" customHeight="1" x14ac:dyDescent="0.2"/>
    <row r="12" spans="2:6" x14ac:dyDescent="0.2">
      <c r="B12" s="196" t="s">
        <v>837</v>
      </c>
      <c r="C12" s="56"/>
      <c r="D12" s="56"/>
      <c r="E12" s="56"/>
    </row>
    <row r="13" spans="2:6" x14ac:dyDescent="0.2">
      <c r="B13" s="111" t="s">
        <v>184</v>
      </c>
      <c r="C13" s="187"/>
      <c r="D13" s="112" t="s">
        <v>183</v>
      </c>
      <c r="E13" s="104"/>
    </row>
    <row r="14" spans="2:6" ht="6" customHeight="1" x14ac:dyDescent="0.2"/>
    <row r="15" spans="2:6" s="56" customFormat="1" ht="13.5" customHeight="1" x14ac:dyDescent="0.2">
      <c r="B15" s="113" t="s">
        <v>186</v>
      </c>
      <c r="C15" s="124"/>
    </row>
    <row r="16" spans="2:6" s="56" customFormat="1" ht="11.25" customHeight="1" x14ac:dyDescent="0.2"/>
    <row r="17" spans="1:7" s="61" customFormat="1" ht="15.75" customHeight="1" x14ac:dyDescent="0.2">
      <c r="A17" s="56"/>
      <c r="B17" s="196" t="s">
        <v>838</v>
      </c>
      <c r="C17" s="56"/>
      <c r="D17" s="56"/>
      <c r="E17" s="56"/>
      <c r="F17" s="56"/>
    </row>
    <row r="18" spans="1:7" s="56" customFormat="1" ht="16.5" customHeight="1" x14ac:dyDescent="0.2">
      <c r="B18" s="111" t="s">
        <v>185</v>
      </c>
      <c r="C18" s="245"/>
      <c r="D18" s="246"/>
      <c r="E18" s="246"/>
      <c r="F18" s="247"/>
    </row>
    <row r="19" spans="1:7" s="61" customFormat="1" ht="6.75" customHeight="1" x14ac:dyDescent="0.2">
      <c r="B19" s="114"/>
      <c r="C19" s="115"/>
      <c r="D19" s="115"/>
      <c r="E19" s="115"/>
      <c r="F19" s="115"/>
    </row>
    <row r="20" spans="1:7" s="56" customFormat="1" ht="16.5" customHeight="1" x14ac:dyDescent="0.2">
      <c r="B20" s="111" t="s">
        <v>186</v>
      </c>
      <c r="C20" s="122"/>
      <c r="D20" s="116"/>
      <c r="E20" s="116"/>
      <c r="F20" s="116"/>
    </row>
    <row r="21" spans="1:7" s="61" customFormat="1" ht="6.75" customHeight="1" x14ac:dyDescent="0.2">
      <c r="B21" s="114"/>
      <c r="C21" s="115"/>
      <c r="D21" s="115"/>
      <c r="E21" s="115"/>
      <c r="F21" s="115"/>
    </row>
    <row r="22" spans="1:7" s="56" customFormat="1" ht="16.5" customHeight="1" x14ac:dyDescent="0.2">
      <c r="B22" s="111" t="s">
        <v>187</v>
      </c>
      <c r="C22" s="248"/>
      <c r="D22" s="249"/>
      <c r="E22" s="249"/>
      <c r="F22" s="250"/>
    </row>
    <row r="23" spans="1:7" s="56" customFormat="1" ht="6" customHeight="1" x14ac:dyDescent="0.2">
      <c r="A23" s="61"/>
      <c r="B23" s="117"/>
      <c r="C23" s="59"/>
      <c r="D23" s="59"/>
      <c r="E23" s="59"/>
      <c r="F23" s="59"/>
    </row>
    <row r="24" spans="1:7" s="56" customFormat="1" ht="16.5" customHeight="1" x14ac:dyDescent="0.2">
      <c r="B24" s="111" t="s">
        <v>188</v>
      </c>
      <c r="C24" s="39"/>
      <c r="D24" s="118"/>
      <c r="E24" s="118"/>
      <c r="F24" s="118"/>
    </row>
    <row r="25" spans="1:7" s="56" customFormat="1" ht="16.5" customHeight="1" x14ac:dyDescent="0.2">
      <c r="A25" s="20"/>
      <c r="B25" s="199"/>
      <c r="C25" s="197"/>
      <c r="D25" s="200"/>
      <c r="E25" s="198"/>
      <c r="F25" s="116"/>
    </row>
    <row r="26" spans="1:7" s="61" customFormat="1" ht="15" customHeight="1" x14ac:dyDescent="0.2">
      <c r="A26" s="56"/>
      <c r="B26" s="55" t="s">
        <v>880</v>
      </c>
      <c r="C26" s="56"/>
      <c r="D26" s="56"/>
      <c r="E26" s="56"/>
      <c r="F26" s="56"/>
    </row>
    <row r="27" spans="1:7" s="56" customFormat="1" ht="16.5" customHeight="1" x14ac:dyDescent="0.2">
      <c r="B27" s="111" t="s">
        <v>189</v>
      </c>
      <c r="C27" s="213"/>
      <c r="D27" s="112" t="s">
        <v>177</v>
      </c>
      <c r="E27" s="251"/>
      <c r="F27" s="252"/>
    </row>
    <row r="28" spans="1:7" s="61" customFormat="1" ht="26.25" customHeight="1" x14ac:dyDescent="0.2">
      <c r="B28" s="114"/>
      <c r="C28" s="210"/>
      <c r="D28" s="115"/>
      <c r="E28" s="112" t="s">
        <v>176</v>
      </c>
      <c r="F28" s="188"/>
    </row>
    <row r="29" spans="1:7" s="56" customFormat="1" ht="16.5" customHeight="1" x14ac:dyDescent="0.2">
      <c r="B29" s="111" t="s">
        <v>190</v>
      </c>
      <c r="C29" s="114"/>
      <c r="D29" s="211"/>
      <c r="E29" s="115"/>
      <c r="F29" s="115"/>
    </row>
    <row r="30" spans="1:7" s="61" customFormat="1" ht="27.75" customHeight="1" x14ac:dyDescent="0.2">
      <c r="B30" s="114"/>
      <c r="C30" s="210"/>
      <c r="D30" s="115"/>
      <c r="E30" s="112" t="s">
        <v>175</v>
      </c>
      <c r="F30" s="39"/>
    </row>
    <row r="31" spans="1:7" s="56" customFormat="1" ht="16.5" customHeight="1" x14ac:dyDescent="0.2">
      <c r="B31" s="111" t="s">
        <v>174</v>
      </c>
      <c r="C31" s="115"/>
      <c r="D31" s="211"/>
      <c r="E31" s="114"/>
      <c r="F31" s="114"/>
    </row>
    <row r="32" spans="1:7" s="56" customFormat="1" ht="8.25" customHeight="1" x14ac:dyDescent="0.2">
      <c r="A32" s="61"/>
      <c r="B32" s="114"/>
      <c r="C32" s="123"/>
      <c r="D32" s="115"/>
      <c r="E32" s="254"/>
      <c r="F32" s="255"/>
      <c r="G32" s="121"/>
    </row>
    <row r="33" spans="1:6" s="56" customFormat="1" ht="16.5" customHeight="1" x14ac:dyDescent="0.2">
      <c r="B33" s="111" t="s">
        <v>179</v>
      </c>
      <c r="C33" s="214"/>
      <c r="D33" s="112" t="s">
        <v>180</v>
      </c>
      <c r="E33" s="258"/>
      <c r="F33" s="259"/>
    </row>
    <row r="34" spans="1:6" s="257" customFormat="1" ht="16.5" customHeight="1" x14ac:dyDescent="0.2">
      <c r="A34" s="256"/>
    </row>
    <row r="35" spans="1:6" s="61" customFormat="1" ht="11.25" customHeight="1" x14ac:dyDescent="0.2">
      <c r="A35" s="56"/>
      <c r="B35" s="55" t="s">
        <v>839</v>
      </c>
      <c r="C35" s="207"/>
      <c r="D35" s="56"/>
      <c r="E35" s="208"/>
      <c r="F35" s="209"/>
    </row>
    <row r="36" spans="1:6" s="56" customFormat="1" ht="16.5" customHeight="1" x14ac:dyDescent="0.2">
      <c r="B36" s="111" t="s">
        <v>191</v>
      </c>
      <c r="C36" s="251"/>
      <c r="D36" s="253"/>
      <c r="E36" s="253"/>
      <c r="F36" s="253"/>
    </row>
    <row r="37" spans="1:6" s="56" customFormat="1" ht="20.25" customHeight="1" x14ac:dyDescent="0.2">
      <c r="A37" s="61"/>
      <c r="B37" s="114"/>
      <c r="C37" s="207"/>
      <c r="D37" s="115"/>
      <c r="E37" s="208"/>
      <c r="F37" s="209"/>
    </row>
    <row r="38" spans="1:6" ht="19.149999999999999" customHeight="1" x14ac:dyDescent="0.2">
      <c r="A38" s="56"/>
      <c r="B38" s="201" t="s">
        <v>881</v>
      </c>
      <c r="C38" s="243"/>
      <c r="D38" s="244"/>
      <c r="E38" s="244"/>
      <c r="F38" s="244"/>
    </row>
    <row r="39" spans="1:6" x14ac:dyDescent="0.2">
      <c r="A39" s="56"/>
      <c r="B39" s="56"/>
      <c r="D39" s="56"/>
    </row>
    <row r="40" spans="1:6" x14ac:dyDescent="0.2"/>
    <row r="41" spans="1:6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</sheetData>
  <sheetProtection selectLockedCells="1"/>
  <dataConsolidate/>
  <customSheetViews>
    <customSheetView guid="{49FD068E-9897-4663-A1FB-2C6D01237F7D}" showRuler="0" topLeftCell="A22">
      <selection activeCell="C23" sqref="C23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horizontalDpi="1200" verticalDpi="1200" r:id="rId1"/>
      <headerFooter alignWithMargins="0"/>
    </customSheetView>
  </customSheetViews>
  <mergeCells count="8">
    <mergeCell ref="C38:F38"/>
    <mergeCell ref="C18:F18"/>
    <mergeCell ref="C22:F22"/>
    <mergeCell ref="E27:F27"/>
    <mergeCell ref="C36:F36"/>
    <mergeCell ref="E32:F32"/>
    <mergeCell ref="A34:XFD34"/>
    <mergeCell ref="E33:F33"/>
  </mergeCells>
  <phoneticPr fontId="4" type="noConversion"/>
  <dataValidations count="1">
    <dataValidation type="list" allowBlank="1" showInputMessage="1" showErrorMessage="1" sqref="C24" xr:uid="{00000000-0002-0000-0200-000000000000}">
      <formula1>Cont</formula1>
    </dataValidation>
  </dataValidations>
  <hyperlinks>
    <hyperlink ref="D1" location="Sommario!A1" display="Sommario" xr:uid="{00000000-0004-0000-0200-000000000000}"/>
    <hyperlink ref="F1" location="'Dim aziendale'!A1" display="&gt;&gt;" xr:uid="{00000000-0004-0000-0200-000001000000}"/>
    <hyperlink ref="E1" location="'Dati Impresa'!A1" display="&lt;&lt;" xr:uid="{00000000-0004-0000-0200-000002000000}"/>
  </hyperlinks>
  <printOptions horizontalCentered="1"/>
  <pageMargins left="0.39370078740157483" right="0.39370078740157483" top="0.61" bottom="0.63" header="0.31496062992125984" footer="0.33"/>
  <pageSetup paperSize="9" scale="94" fitToHeight="3" orientation="portrait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2">
    <pageSetUpPr autoPageBreaks="0" fitToPage="1"/>
  </sheetPr>
  <dimension ref="B1:E37"/>
  <sheetViews>
    <sheetView showGridLines="0" zoomScale="130" zoomScaleNormal="130" workbookViewId="0">
      <pane ySplit="2" topLeftCell="A11" activePane="bottomLeft" state="frozen"/>
      <selection activeCell="C5" sqref="C5:H5"/>
      <selection pane="bottomLeft" activeCell="C37" sqref="C37"/>
    </sheetView>
  </sheetViews>
  <sheetFormatPr defaultColWidth="0" defaultRowHeight="15.75" customHeight="1" zeroHeight="1" x14ac:dyDescent="0.2"/>
  <cols>
    <col min="1" max="1" width="1.7109375" style="28" customWidth="1"/>
    <col min="2" max="2" width="5.85546875" style="28" customWidth="1"/>
    <col min="3" max="3" width="54" style="28" customWidth="1"/>
    <col min="4" max="5" width="14.28515625" style="28" customWidth="1"/>
    <col min="6" max="6" width="3.7109375" style="28" customWidth="1"/>
    <col min="7" max="16384" width="0" style="28" hidden="1"/>
  </cols>
  <sheetData>
    <row r="1" spans="2:5" ht="11.25" x14ac:dyDescent="0.2">
      <c r="E1" s="169" t="s">
        <v>746</v>
      </c>
    </row>
    <row r="2" spans="2:5" ht="12.75" x14ac:dyDescent="0.2">
      <c r="D2" s="126" t="s">
        <v>749</v>
      </c>
      <c r="E2" s="126" t="s">
        <v>748</v>
      </c>
    </row>
    <row r="3" spans="2:5" ht="15.75" customHeight="1" x14ac:dyDescent="0.2">
      <c r="B3" s="10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5" ht="15.75" customHeight="1" x14ac:dyDescent="0.2"/>
    <row r="5" spans="2:5" ht="15.75" customHeight="1" x14ac:dyDescent="0.2"/>
    <row r="6" spans="2:5" ht="15.75" customHeight="1" x14ac:dyDescent="0.2">
      <c r="B6" s="202" t="s">
        <v>840</v>
      </c>
    </row>
    <row r="7" spans="2:5" ht="22.5" x14ac:dyDescent="0.2">
      <c r="B7" s="34"/>
      <c r="C7" s="34" t="s">
        <v>24</v>
      </c>
      <c r="D7" s="29" t="s">
        <v>25</v>
      </c>
      <c r="E7" s="29" t="s">
        <v>26</v>
      </c>
    </row>
    <row r="8" spans="2:5" ht="15.75" customHeight="1" x14ac:dyDescent="0.2">
      <c r="B8" s="34" t="s">
        <v>27</v>
      </c>
      <c r="C8" s="34" t="s">
        <v>28</v>
      </c>
      <c r="D8" s="128"/>
      <c r="E8" s="128"/>
    </row>
    <row r="9" spans="2:5" ht="15.75" customHeight="1" x14ac:dyDescent="0.2">
      <c r="B9" s="203" t="s">
        <v>841</v>
      </c>
      <c r="C9" s="27" t="s">
        <v>31</v>
      </c>
      <c r="D9" s="129"/>
      <c r="E9" s="129"/>
    </row>
    <row r="10" spans="2:5" ht="15.75" customHeight="1" x14ac:dyDescent="0.2">
      <c r="B10" s="203" t="s">
        <v>842</v>
      </c>
      <c r="C10" s="27" t="s">
        <v>33</v>
      </c>
      <c r="D10" s="129"/>
      <c r="E10" s="129"/>
    </row>
    <row r="11" spans="2:5" ht="15.75" customHeight="1" x14ac:dyDescent="0.2">
      <c r="B11" s="203" t="s">
        <v>843</v>
      </c>
      <c r="C11" s="27" t="s">
        <v>35</v>
      </c>
      <c r="D11" s="129"/>
      <c r="E11" s="129"/>
    </row>
    <row r="12" spans="2:5" ht="15.75" customHeight="1" x14ac:dyDescent="0.2">
      <c r="B12" s="34" t="s">
        <v>29</v>
      </c>
      <c r="C12" s="34" t="s">
        <v>680</v>
      </c>
      <c r="D12" s="89">
        <f>SUM(D9:D11)</f>
        <v>0</v>
      </c>
      <c r="E12" s="89">
        <f>SUM(E9:E11)</f>
        <v>0</v>
      </c>
    </row>
    <row r="13" spans="2:5" ht="15.75" customHeight="1" x14ac:dyDescent="0.2">
      <c r="B13" s="203" t="s">
        <v>844</v>
      </c>
      <c r="C13" s="27" t="s">
        <v>38</v>
      </c>
      <c r="D13" s="129"/>
      <c r="E13" s="129"/>
    </row>
    <row r="14" spans="2:5" ht="15.75" customHeight="1" x14ac:dyDescent="0.2">
      <c r="B14" s="203" t="s">
        <v>845</v>
      </c>
      <c r="C14" s="27" t="s">
        <v>40</v>
      </c>
      <c r="D14" s="192">
        <f>+D15+D16</f>
        <v>0</v>
      </c>
      <c r="E14" s="192">
        <f>+E15+E16</f>
        <v>0</v>
      </c>
    </row>
    <row r="15" spans="2:5" ht="15.75" customHeight="1" x14ac:dyDescent="0.2">
      <c r="B15" s="204" t="s">
        <v>846</v>
      </c>
      <c r="C15" s="193" t="s">
        <v>41</v>
      </c>
      <c r="D15" s="129"/>
      <c r="E15" s="129"/>
    </row>
    <row r="16" spans="2:5" ht="15.75" customHeight="1" x14ac:dyDescent="0.2">
      <c r="B16" s="204" t="s">
        <v>847</v>
      </c>
      <c r="C16" s="193" t="s">
        <v>42</v>
      </c>
      <c r="D16" s="129"/>
      <c r="E16" s="129"/>
    </row>
    <row r="17" spans="2:5" ht="15.75" customHeight="1" x14ac:dyDescent="0.2">
      <c r="B17" s="203" t="s">
        <v>848</v>
      </c>
      <c r="C17" s="27" t="s">
        <v>44</v>
      </c>
      <c r="D17" s="129"/>
      <c r="E17" s="129"/>
    </row>
    <row r="18" spans="2:5" ht="15.75" customHeight="1" x14ac:dyDescent="0.2">
      <c r="B18" s="203" t="s">
        <v>849</v>
      </c>
      <c r="C18" s="27" t="s">
        <v>45</v>
      </c>
      <c r="D18" s="129"/>
      <c r="E18" s="129"/>
    </row>
    <row r="19" spans="2:5" ht="15.75" customHeight="1" x14ac:dyDescent="0.2">
      <c r="B19" s="34" t="s">
        <v>36</v>
      </c>
      <c r="C19" s="34" t="s">
        <v>679</v>
      </c>
      <c r="D19" s="89">
        <f>+D13+D14+D17+D18</f>
        <v>0</v>
      </c>
      <c r="E19" s="89">
        <f>+E13+E14+E17+E18</f>
        <v>0</v>
      </c>
    </row>
    <row r="20" spans="2:5" ht="15.75" customHeight="1" x14ac:dyDescent="0.2">
      <c r="B20" s="34" t="s">
        <v>46</v>
      </c>
      <c r="C20" s="34" t="s">
        <v>47</v>
      </c>
      <c r="D20" s="128"/>
      <c r="E20" s="128"/>
    </row>
    <row r="21" spans="2:5" ht="15.75" customHeight="1" x14ac:dyDescent="0.2">
      <c r="B21" s="27"/>
      <c r="C21" s="27" t="s">
        <v>48</v>
      </c>
      <c r="D21" s="89">
        <f>+D8+D12+D19+D20</f>
        <v>0</v>
      </c>
      <c r="E21" s="89">
        <f>+E8+E12+E19+E20</f>
        <v>0</v>
      </c>
    </row>
    <row r="22" spans="2:5" ht="22.5" x14ac:dyDescent="0.2">
      <c r="B22" s="27"/>
      <c r="C22" s="34" t="s">
        <v>49</v>
      </c>
      <c r="D22" s="88" t="s">
        <v>25</v>
      </c>
      <c r="E22" s="88" t="s">
        <v>26</v>
      </c>
    </row>
    <row r="23" spans="2:5" ht="15.75" customHeight="1" x14ac:dyDescent="0.2">
      <c r="B23" s="203" t="s">
        <v>850</v>
      </c>
      <c r="C23" s="27" t="s">
        <v>51</v>
      </c>
      <c r="D23" s="103"/>
      <c r="E23" s="103"/>
    </row>
    <row r="24" spans="2:5" ht="15.75" customHeight="1" x14ac:dyDescent="0.2">
      <c r="B24" s="203" t="s">
        <v>851</v>
      </c>
      <c r="C24" s="27" t="s">
        <v>52</v>
      </c>
      <c r="D24" s="103"/>
      <c r="E24" s="103"/>
    </row>
    <row r="25" spans="2:5" ht="15.75" customHeight="1" x14ac:dyDescent="0.2">
      <c r="B25" s="203" t="s">
        <v>852</v>
      </c>
      <c r="C25" s="27" t="s">
        <v>53</v>
      </c>
      <c r="D25" s="103"/>
      <c r="E25" s="103"/>
    </row>
    <row r="26" spans="2:5" ht="15.75" customHeight="1" x14ac:dyDescent="0.2">
      <c r="B26" s="203" t="s">
        <v>853</v>
      </c>
      <c r="C26" s="27" t="s">
        <v>54</v>
      </c>
      <c r="D26" s="103"/>
      <c r="E26" s="103"/>
    </row>
    <row r="27" spans="2:5" ht="15.75" customHeight="1" x14ac:dyDescent="0.2">
      <c r="B27" s="34" t="s">
        <v>27</v>
      </c>
      <c r="C27" s="34" t="s">
        <v>678</v>
      </c>
      <c r="D27" s="89">
        <f>SUM(D23:D26)</f>
        <v>0</v>
      </c>
      <c r="E27" s="89">
        <f>SUM(E23:E26)</f>
        <v>0</v>
      </c>
    </row>
    <row r="28" spans="2:5" ht="15.75" customHeight="1" x14ac:dyDescent="0.2">
      <c r="B28" s="34" t="s">
        <v>29</v>
      </c>
      <c r="C28" s="34" t="s">
        <v>55</v>
      </c>
      <c r="D28" s="130"/>
      <c r="E28" s="130"/>
    </row>
    <row r="29" spans="2:5" ht="15.75" customHeight="1" x14ac:dyDescent="0.2">
      <c r="B29" s="34" t="s">
        <v>36</v>
      </c>
      <c r="C29" s="34" t="s">
        <v>56</v>
      </c>
      <c r="D29" s="130"/>
      <c r="E29" s="130"/>
    </row>
    <row r="30" spans="2:5" ht="15.75" customHeight="1" x14ac:dyDescent="0.2">
      <c r="B30" s="203" t="s">
        <v>854</v>
      </c>
      <c r="C30" s="27" t="s">
        <v>58</v>
      </c>
      <c r="D30" s="130"/>
      <c r="E30" s="130"/>
    </row>
    <row r="31" spans="2:5" ht="15.75" customHeight="1" x14ac:dyDescent="0.2">
      <c r="B31" s="203" t="s">
        <v>854</v>
      </c>
      <c r="C31" s="27" t="s">
        <v>60</v>
      </c>
      <c r="D31" s="103"/>
      <c r="E31" s="103"/>
    </row>
    <row r="32" spans="2:5" ht="15.75" customHeight="1" x14ac:dyDescent="0.2">
      <c r="B32" s="205" t="s">
        <v>855</v>
      </c>
      <c r="C32" s="34" t="s">
        <v>677</v>
      </c>
      <c r="D32" s="79">
        <f>SUM(D30:D31)</f>
        <v>0</v>
      </c>
      <c r="E32" s="79">
        <f>SUM(E30:E31)</f>
        <v>0</v>
      </c>
    </row>
    <row r="33" spans="2:5" ht="15.75" customHeight="1" x14ac:dyDescent="0.2">
      <c r="B33" s="36" t="s">
        <v>61</v>
      </c>
      <c r="C33" s="34" t="s">
        <v>62</v>
      </c>
      <c r="D33" s="130"/>
      <c r="E33" s="130"/>
    </row>
    <row r="34" spans="2:5" ht="15.75" customHeight="1" x14ac:dyDescent="0.2">
      <c r="B34" s="34"/>
      <c r="C34" s="34" t="s">
        <v>63</v>
      </c>
      <c r="D34" s="79">
        <f>+D27+D28+D29+D32+D33</f>
        <v>0</v>
      </c>
      <c r="E34" s="79">
        <f>+E27+E28+E29+E32+E33</f>
        <v>0</v>
      </c>
    </row>
    <row r="35" spans="2:5" ht="15.75" customHeight="1" x14ac:dyDescent="0.2">
      <c r="B35" s="26" t="s">
        <v>882</v>
      </c>
    </row>
    <row r="36" spans="2:5" ht="15.75" customHeight="1" x14ac:dyDescent="0.2"/>
    <row r="37" spans="2:5" ht="15.75" customHeight="1" x14ac:dyDescent="0.2"/>
  </sheetData>
  <sheetProtection selectLockedCells="1"/>
  <customSheetViews>
    <customSheetView guid="{49FD068E-9897-4663-A1FB-2C6D01237F7D}" showRuler="0" topLeftCell="A10">
      <selection activeCell="F23" sqref="F23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 r:id="rId1"/>
      <headerFooter alignWithMargins="0"/>
    </customSheetView>
  </customSheetViews>
  <phoneticPr fontId="4" type="noConversion"/>
  <hyperlinks>
    <hyperlink ref="E1" location="Sommario!A1" display="Sommario" xr:uid="{00000000-0004-0000-0300-000000000000}"/>
    <hyperlink ref="E2" location="'Conto economico'!A1" display="&gt;&gt;" xr:uid="{00000000-0004-0000-0300-000001000000}"/>
    <hyperlink ref="D2" location="'Dim aziendale'!A1" display="&lt;&lt;" xr:uid="{00000000-0004-0000-0300-000002000000}"/>
  </hyperlinks>
  <printOptions horizontalCentered="1"/>
  <pageMargins left="0.39370078740157483" right="0.39370078740157483" top="0.59055118110236227" bottom="0.62992125984251968" header="0.31496062992125984" footer="0.31496062992125984"/>
  <pageSetup paperSize="9" fitToHeight="2" orientation="portrait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3">
    <pageSetUpPr autoPageBreaks="0" fitToPage="1"/>
  </sheetPr>
  <dimension ref="B1:F38"/>
  <sheetViews>
    <sheetView showGridLines="0" zoomScale="130" zoomScaleNormal="130" workbookViewId="0">
      <pane ySplit="2" topLeftCell="A20" activePane="bottomLeft" state="frozen"/>
      <selection activeCell="C5" sqref="C5:H5"/>
      <selection pane="bottomLeft" activeCell="C11" sqref="C11"/>
    </sheetView>
  </sheetViews>
  <sheetFormatPr defaultColWidth="0" defaultRowHeight="15.75" customHeight="1" zeroHeight="1" x14ac:dyDescent="0.2"/>
  <cols>
    <col min="1" max="1" width="1.7109375" style="28" customWidth="1"/>
    <col min="2" max="2" width="3.85546875" style="28" customWidth="1"/>
    <col min="3" max="3" width="46.85546875" style="28" customWidth="1"/>
    <col min="4" max="4" width="15" style="28" customWidth="1"/>
    <col min="5" max="5" width="16.7109375" style="28" customWidth="1"/>
    <col min="6" max="6" width="9.140625" style="28" customWidth="1"/>
    <col min="7" max="16384" width="0" style="28" hidden="1"/>
  </cols>
  <sheetData>
    <row r="1" spans="2:6" ht="11.25" x14ac:dyDescent="0.2">
      <c r="E1" s="194" t="s">
        <v>746</v>
      </c>
    </row>
    <row r="2" spans="2:6" ht="12.75" x14ac:dyDescent="0.2">
      <c r="D2" s="126" t="s">
        <v>749</v>
      </c>
      <c r="E2" s="126" t="s">
        <v>748</v>
      </c>
    </row>
    <row r="3" spans="2:6" ht="15.75" customHeight="1" x14ac:dyDescent="0.2">
      <c r="B3" s="10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6" ht="15.75" customHeight="1" x14ac:dyDescent="0.2"/>
    <row r="5" spans="2:6" ht="15.75" customHeight="1" x14ac:dyDescent="0.2"/>
    <row r="6" spans="2:6" ht="15.75" customHeight="1" x14ac:dyDescent="0.2">
      <c r="B6" s="202" t="s">
        <v>825</v>
      </c>
    </row>
    <row r="7" spans="2:6" ht="22.5" x14ac:dyDescent="0.2">
      <c r="B7" s="260" t="s">
        <v>64</v>
      </c>
      <c r="C7" s="260"/>
      <c r="D7" s="35" t="s">
        <v>25</v>
      </c>
      <c r="E7" s="35" t="s">
        <v>26</v>
      </c>
    </row>
    <row r="8" spans="2:6" ht="6" customHeight="1" x14ac:dyDescent="0.2">
      <c r="B8" s="33"/>
      <c r="C8" s="33"/>
      <c r="D8" s="33"/>
      <c r="E8" s="33"/>
    </row>
    <row r="9" spans="2:6" ht="17.25" customHeight="1" x14ac:dyDescent="0.2">
      <c r="B9" s="30" t="s">
        <v>50</v>
      </c>
      <c r="C9" s="30" t="s">
        <v>65</v>
      </c>
      <c r="D9" s="131"/>
      <c r="E9" s="131"/>
    </row>
    <row r="10" spans="2:6" ht="22.5" x14ac:dyDescent="0.2">
      <c r="B10" s="27" t="s">
        <v>89</v>
      </c>
      <c r="C10" s="27" t="s">
        <v>66</v>
      </c>
      <c r="D10" s="132"/>
      <c r="E10" s="132"/>
    </row>
    <row r="11" spans="2:6" ht="15.75" customHeight="1" x14ac:dyDescent="0.2">
      <c r="B11" s="27" t="s">
        <v>90</v>
      </c>
      <c r="C11" s="27" t="s">
        <v>67</v>
      </c>
      <c r="D11" s="132"/>
      <c r="E11" s="132"/>
    </row>
    <row r="12" spans="2:6" ht="15.75" customHeight="1" x14ac:dyDescent="0.2">
      <c r="B12" s="27" t="s">
        <v>91</v>
      </c>
      <c r="C12" s="27" t="s">
        <v>68</v>
      </c>
      <c r="D12" s="132"/>
      <c r="E12" s="132"/>
    </row>
    <row r="13" spans="2:6" ht="15.75" customHeight="1" x14ac:dyDescent="0.2">
      <c r="B13" s="27" t="s">
        <v>92</v>
      </c>
      <c r="C13" s="27" t="s">
        <v>69</v>
      </c>
      <c r="D13" s="132"/>
      <c r="E13" s="132"/>
    </row>
    <row r="14" spans="2:6" ht="15.75" customHeight="1" x14ac:dyDescent="0.2">
      <c r="B14" s="34" t="s">
        <v>27</v>
      </c>
      <c r="C14" s="34" t="s">
        <v>681</v>
      </c>
      <c r="D14" s="87">
        <f>SUM(D9:D13)</f>
        <v>0</v>
      </c>
      <c r="E14" s="87">
        <f>SUM(E9:E13)</f>
        <v>0</v>
      </c>
    </row>
    <row r="15" spans="2:6" ht="15.75" customHeight="1" x14ac:dyDescent="0.2">
      <c r="B15" s="27" t="s">
        <v>30</v>
      </c>
      <c r="C15" s="27" t="s">
        <v>70</v>
      </c>
      <c r="D15" s="132"/>
      <c r="E15" s="132"/>
    </row>
    <row r="16" spans="2:6" ht="15.75" customHeight="1" x14ac:dyDescent="0.2">
      <c r="B16" s="27" t="s">
        <v>32</v>
      </c>
      <c r="C16" s="27" t="s">
        <v>71</v>
      </c>
      <c r="D16" s="132"/>
      <c r="E16" s="132"/>
      <c r="F16" s="31"/>
    </row>
    <row r="17" spans="2:5" ht="15.75" customHeight="1" x14ac:dyDescent="0.2">
      <c r="B17" s="27" t="s">
        <v>34</v>
      </c>
      <c r="C17" s="27" t="s">
        <v>72</v>
      </c>
      <c r="D17" s="132"/>
      <c r="E17" s="132"/>
    </row>
    <row r="18" spans="2:5" ht="15.75" customHeight="1" x14ac:dyDescent="0.2">
      <c r="B18" s="27" t="s">
        <v>93</v>
      </c>
      <c r="C18" s="27" t="s">
        <v>73</v>
      </c>
      <c r="D18" s="132"/>
      <c r="E18" s="132"/>
    </row>
    <row r="19" spans="2:5" ht="15.75" customHeight="1" x14ac:dyDescent="0.2">
      <c r="B19" s="27" t="s">
        <v>94</v>
      </c>
      <c r="C19" s="27" t="s">
        <v>74</v>
      </c>
      <c r="D19" s="132"/>
      <c r="E19" s="132"/>
    </row>
    <row r="20" spans="2:5" ht="22.5" x14ac:dyDescent="0.2">
      <c r="B20" s="27" t="s">
        <v>95</v>
      </c>
      <c r="C20" s="27" t="s">
        <v>75</v>
      </c>
      <c r="D20" s="132"/>
      <c r="E20" s="132"/>
    </row>
    <row r="21" spans="2:5" ht="15.75" customHeight="1" x14ac:dyDescent="0.2">
      <c r="B21" s="27" t="s">
        <v>96</v>
      </c>
      <c r="C21" s="27" t="s">
        <v>76</v>
      </c>
      <c r="D21" s="132"/>
      <c r="E21" s="132"/>
    </row>
    <row r="22" spans="2:5" ht="15.75" customHeight="1" x14ac:dyDescent="0.2">
      <c r="B22" s="27" t="s">
        <v>97</v>
      </c>
      <c r="C22" s="27" t="s">
        <v>77</v>
      </c>
      <c r="D22" s="132"/>
      <c r="E22" s="132"/>
    </row>
    <row r="23" spans="2:5" ht="15.75" customHeight="1" x14ac:dyDescent="0.2">
      <c r="B23" s="27" t="s">
        <v>98</v>
      </c>
      <c r="C23" s="27" t="s">
        <v>78</v>
      </c>
      <c r="D23" s="132"/>
      <c r="E23" s="132"/>
    </row>
    <row r="24" spans="2:5" ht="15.75" customHeight="1" x14ac:dyDescent="0.2">
      <c r="B24" s="34" t="s">
        <v>29</v>
      </c>
      <c r="C24" s="34" t="s">
        <v>682</v>
      </c>
      <c r="D24" s="87">
        <f>SUM(D15:D23)</f>
        <v>0</v>
      </c>
      <c r="E24" s="87">
        <f>SUM(E15:E23)</f>
        <v>0</v>
      </c>
    </row>
    <row r="25" spans="2:5" ht="15.75" customHeight="1" x14ac:dyDescent="0.2">
      <c r="B25" s="27"/>
      <c r="C25" s="34" t="s">
        <v>79</v>
      </c>
      <c r="D25" s="87">
        <f>+D14-ABS(D24)</f>
        <v>0</v>
      </c>
      <c r="E25" s="87">
        <f>+E14-ABS(E24)</f>
        <v>0</v>
      </c>
    </row>
    <row r="26" spans="2:5" ht="15.75" customHeight="1" x14ac:dyDescent="0.2">
      <c r="B26" s="27" t="s">
        <v>37</v>
      </c>
      <c r="C26" s="27" t="s">
        <v>80</v>
      </c>
      <c r="D26" s="132"/>
      <c r="E26" s="132"/>
    </row>
    <row r="27" spans="2:5" ht="15.75" customHeight="1" x14ac:dyDescent="0.2">
      <c r="B27" s="27" t="s">
        <v>39</v>
      </c>
      <c r="C27" s="27" t="s">
        <v>81</v>
      </c>
      <c r="D27" s="132"/>
      <c r="E27" s="132"/>
    </row>
    <row r="28" spans="2:5" ht="15.75" customHeight="1" x14ac:dyDescent="0.2">
      <c r="B28" s="27" t="s">
        <v>43</v>
      </c>
      <c r="C28" s="27" t="s">
        <v>82</v>
      </c>
      <c r="D28" s="132"/>
      <c r="E28" s="132"/>
    </row>
    <row r="29" spans="2:5" ht="15.75" customHeight="1" x14ac:dyDescent="0.2">
      <c r="B29" s="34" t="s">
        <v>36</v>
      </c>
      <c r="C29" s="34" t="s">
        <v>683</v>
      </c>
      <c r="D29" s="87">
        <f>+D26+D27-D28</f>
        <v>0</v>
      </c>
      <c r="E29" s="87">
        <f>+E26+E27-E28</f>
        <v>0</v>
      </c>
    </row>
    <row r="30" spans="2:5" ht="15.75" customHeight="1" x14ac:dyDescent="0.2">
      <c r="B30" s="27" t="s">
        <v>57</v>
      </c>
      <c r="C30" s="27" t="s">
        <v>83</v>
      </c>
      <c r="D30" s="133"/>
      <c r="E30" s="133"/>
    </row>
    <row r="31" spans="2:5" ht="15.75" customHeight="1" x14ac:dyDescent="0.2">
      <c r="B31" s="27" t="s">
        <v>59</v>
      </c>
      <c r="C31" s="27" t="s">
        <v>84</v>
      </c>
      <c r="D31" s="132"/>
      <c r="E31" s="132"/>
    </row>
    <row r="32" spans="2:5" ht="15.75" customHeight="1" x14ac:dyDescent="0.2">
      <c r="B32" s="34" t="s">
        <v>46</v>
      </c>
      <c r="C32" s="34" t="s">
        <v>684</v>
      </c>
      <c r="D32" s="87">
        <f>SUM(D30:D31)</f>
        <v>0</v>
      </c>
      <c r="E32" s="87">
        <f>SUM(E30:E31)</f>
        <v>0</v>
      </c>
    </row>
    <row r="33" spans="2:5" ht="15.75" customHeight="1" x14ac:dyDescent="0.2">
      <c r="B33" s="34" t="s">
        <v>61</v>
      </c>
      <c r="C33" s="34" t="s">
        <v>85</v>
      </c>
      <c r="D33" s="134"/>
      <c r="E33" s="134"/>
    </row>
    <row r="34" spans="2:5" ht="15.75" customHeight="1" x14ac:dyDescent="0.2">
      <c r="B34" s="27"/>
      <c r="C34" s="34" t="s">
        <v>86</v>
      </c>
      <c r="D34" s="87">
        <f>+D25+D29+D32+D33</f>
        <v>0</v>
      </c>
      <c r="E34" s="87">
        <f>+E25+E29+E32+E33</f>
        <v>0</v>
      </c>
    </row>
    <row r="35" spans="2:5" ht="15.75" customHeight="1" x14ac:dyDescent="0.2">
      <c r="B35" s="27"/>
      <c r="C35" s="27" t="s">
        <v>87</v>
      </c>
      <c r="D35" s="135"/>
      <c r="E35" s="135"/>
    </row>
    <row r="36" spans="2:5" ht="15.75" customHeight="1" x14ac:dyDescent="0.2">
      <c r="B36" s="27"/>
      <c r="C36" s="34" t="s">
        <v>88</v>
      </c>
      <c r="D36" s="87">
        <f>+D34-ABS(D35)</f>
        <v>0</v>
      </c>
      <c r="E36" s="87">
        <f>+E34-ABS(E35)</f>
        <v>0</v>
      </c>
    </row>
    <row r="37" spans="2:5" ht="15.75" customHeight="1" x14ac:dyDescent="0.2"/>
    <row r="38" spans="2:5" ht="15.75" customHeight="1" x14ac:dyDescent="0.2"/>
  </sheetData>
  <sheetProtection selectLockedCells="1"/>
  <customSheetViews>
    <customSheetView guid="{49FD068E-9897-4663-A1FB-2C6D01237F7D}" showRuler="0">
      <selection activeCell="F26" sqref="F26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 r:id="rId1"/>
      <headerFooter alignWithMargins="0"/>
    </customSheetView>
  </customSheetViews>
  <mergeCells count="1">
    <mergeCell ref="B7:C7"/>
  </mergeCells>
  <phoneticPr fontId="4" type="noConversion"/>
  <hyperlinks>
    <hyperlink ref="E1" location="Sommario!A1" display="Sommario" xr:uid="{00000000-0004-0000-0400-000000000000}"/>
    <hyperlink ref="E2" location="DateProgr!A1" display="&gt;&gt;" xr:uid="{00000000-0004-0000-0400-000001000000}"/>
    <hyperlink ref="D2" location="'Stato patrimoniale'!A1" display="&lt;&lt;" xr:uid="{00000000-0004-0000-0400-000002000000}"/>
  </hyperlinks>
  <printOptions horizontalCentered="1"/>
  <pageMargins left="0.39370078740157483" right="0.39370078740157483" top="0.59055118110236227" bottom="0.62992125984251968" header="0.31496062992125984" footer="0.31496062992125984"/>
  <pageSetup paperSize="9" orientation="portrait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0"/>
  <dimension ref="A1:S160"/>
  <sheetViews>
    <sheetView showRowColHeaders="0" topLeftCell="A130" workbookViewId="0">
      <selection activeCell="G157" sqref="G157"/>
    </sheetView>
  </sheetViews>
  <sheetFormatPr defaultRowHeight="12.75" x14ac:dyDescent="0.2"/>
  <cols>
    <col min="2" max="2" width="19" customWidth="1"/>
    <col min="3" max="3" width="12.7109375" customWidth="1"/>
    <col min="4" max="4" width="28.28515625" customWidth="1"/>
    <col min="5" max="5" width="12.140625" customWidth="1"/>
    <col min="7" max="7" width="30.5703125" customWidth="1"/>
    <col min="10" max="10" width="29.85546875" customWidth="1"/>
    <col min="13" max="13" width="32.85546875" customWidth="1"/>
    <col min="16" max="16" width="30" customWidth="1"/>
    <col min="19" max="19" width="9.140625" style="63"/>
  </cols>
  <sheetData>
    <row r="1" spans="1:19" x14ac:dyDescent="0.2">
      <c r="A1" s="100" t="str">
        <f>"Bando "&amp;Frontespizio!E31&amp;" - "&amp;"Settore "&amp;Frontespizio!E32&amp;" - "&amp;"Impresa "&amp;Frontespizio!E33&amp;" - "&amp;"P.IVA/C.F. "&amp;Frontespizio!E34</f>
        <v xml:space="preserve">Bando Contratti di Sviluppo a valenza Regionale - Settore  - Impresa  - P.IVA/C.F. </v>
      </c>
    </row>
    <row r="2" spans="1:19" x14ac:dyDescent="0.2">
      <c r="G2" s="101" t="s">
        <v>746</v>
      </c>
    </row>
    <row r="5" spans="1:19" x14ac:dyDescent="0.2">
      <c r="D5" s="1" t="s">
        <v>400</v>
      </c>
      <c r="G5" s="1" t="s">
        <v>482</v>
      </c>
      <c r="J5" s="1" t="s">
        <v>511</v>
      </c>
      <c r="M5" s="1" t="s">
        <v>613</v>
      </c>
      <c r="P5" s="1" t="s">
        <v>665</v>
      </c>
      <c r="S5" s="1" t="s">
        <v>71</v>
      </c>
    </row>
    <row r="6" spans="1:19" x14ac:dyDescent="0.2">
      <c r="B6" s="1" t="s">
        <v>231</v>
      </c>
      <c r="D6" s="32" t="s">
        <v>244</v>
      </c>
      <c r="E6" s="32" t="s">
        <v>245</v>
      </c>
      <c r="G6" s="32" t="s">
        <v>401</v>
      </c>
      <c r="H6" s="32" t="s">
        <v>402</v>
      </c>
      <c r="J6" s="32" t="s">
        <v>483</v>
      </c>
      <c r="K6" s="32" t="s">
        <v>484</v>
      </c>
      <c r="M6" s="32" t="s">
        <v>512</v>
      </c>
      <c r="N6" s="32" t="s">
        <v>513</v>
      </c>
      <c r="P6" s="32" t="s">
        <v>614</v>
      </c>
      <c r="Q6" s="32" t="s">
        <v>615</v>
      </c>
      <c r="S6" s="64" t="s">
        <v>768</v>
      </c>
    </row>
    <row r="7" spans="1:19" x14ac:dyDescent="0.2">
      <c r="B7" t="s">
        <v>229</v>
      </c>
      <c r="D7" s="32" t="s">
        <v>246</v>
      </c>
      <c r="E7" s="32" t="s">
        <v>245</v>
      </c>
      <c r="G7" s="32" t="s">
        <v>403</v>
      </c>
      <c r="H7" s="32" t="s">
        <v>402</v>
      </c>
      <c r="J7" s="32" t="s">
        <v>485</v>
      </c>
      <c r="K7" s="32" t="s">
        <v>484</v>
      </c>
      <c r="M7" s="32" t="s">
        <v>514</v>
      </c>
      <c r="N7" s="32" t="s">
        <v>513</v>
      </c>
      <c r="P7" s="32" t="s">
        <v>616</v>
      </c>
      <c r="Q7" s="32" t="s">
        <v>615</v>
      </c>
      <c r="S7" s="64" t="s">
        <v>769</v>
      </c>
    </row>
    <row r="8" spans="1:19" x14ac:dyDescent="0.2">
      <c r="B8" t="s">
        <v>230</v>
      </c>
      <c r="D8" s="32" t="s">
        <v>247</v>
      </c>
      <c r="E8" s="32" t="s">
        <v>245</v>
      </c>
      <c r="G8" s="32" t="s">
        <v>404</v>
      </c>
      <c r="H8" s="32" t="s">
        <v>402</v>
      </c>
      <c r="J8" s="32" t="s">
        <v>486</v>
      </c>
      <c r="K8" s="32" t="s">
        <v>484</v>
      </c>
      <c r="M8" s="32" t="s">
        <v>515</v>
      </c>
      <c r="N8" s="32" t="s">
        <v>513</v>
      </c>
      <c r="P8" s="32" t="s">
        <v>617</v>
      </c>
      <c r="Q8" s="32" t="s">
        <v>615</v>
      </c>
      <c r="S8" s="64" t="s">
        <v>770</v>
      </c>
    </row>
    <row r="9" spans="1:19" x14ac:dyDescent="0.2">
      <c r="D9" s="32" t="s">
        <v>248</v>
      </c>
      <c r="E9" s="32" t="s">
        <v>245</v>
      </c>
      <c r="G9" s="32" t="s">
        <v>405</v>
      </c>
      <c r="H9" s="32" t="s">
        <v>402</v>
      </c>
      <c r="J9" s="32" t="s">
        <v>487</v>
      </c>
      <c r="K9" s="32" t="s">
        <v>484</v>
      </c>
      <c r="M9" s="32" t="s">
        <v>516</v>
      </c>
      <c r="N9" s="32" t="s">
        <v>513</v>
      </c>
      <c r="P9" s="32" t="s">
        <v>618</v>
      </c>
      <c r="Q9" s="32" t="s">
        <v>615</v>
      </c>
      <c r="S9" s="64" t="s">
        <v>771</v>
      </c>
    </row>
    <row r="10" spans="1:19" x14ac:dyDescent="0.2">
      <c r="D10" s="32" t="s">
        <v>249</v>
      </c>
      <c r="E10" s="32" t="s">
        <v>245</v>
      </c>
      <c r="G10" s="32" t="s">
        <v>406</v>
      </c>
      <c r="H10" s="32" t="s">
        <v>402</v>
      </c>
      <c r="J10" s="32" t="s">
        <v>488</v>
      </c>
      <c r="K10" s="32" t="s">
        <v>484</v>
      </c>
      <c r="M10" s="32" t="s">
        <v>517</v>
      </c>
      <c r="N10" s="32" t="s">
        <v>513</v>
      </c>
      <c r="P10" s="32" t="s">
        <v>619</v>
      </c>
      <c r="Q10" s="32" t="s">
        <v>615</v>
      </c>
      <c r="S10" s="64" t="s">
        <v>772</v>
      </c>
    </row>
    <row r="11" spans="1:19" x14ac:dyDescent="0.2">
      <c r="D11" s="32" t="s">
        <v>250</v>
      </c>
      <c r="E11" s="32" t="s">
        <v>245</v>
      </c>
      <c r="G11" s="32" t="s">
        <v>407</v>
      </c>
      <c r="H11" s="32" t="s">
        <v>402</v>
      </c>
      <c r="J11" s="32" t="s">
        <v>489</v>
      </c>
      <c r="K11" s="32" t="s">
        <v>484</v>
      </c>
      <c r="M11" s="32" t="s">
        <v>518</v>
      </c>
      <c r="N11" s="32" t="s">
        <v>513</v>
      </c>
      <c r="P11" s="32" t="s">
        <v>620</v>
      </c>
      <c r="Q11" s="32" t="s">
        <v>615</v>
      </c>
      <c r="S11" s="64" t="s">
        <v>773</v>
      </c>
    </row>
    <row r="12" spans="1:19" x14ac:dyDescent="0.2">
      <c r="B12" s="1" t="s">
        <v>178</v>
      </c>
      <c r="D12" s="32" t="s">
        <v>251</v>
      </c>
      <c r="E12" s="32" t="s">
        <v>245</v>
      </c>
      <c r="G12" s="32" t="s">
        <v>408</v>
      </c>
      <c r="H12" s="32" t="s">
        <v>402</v>
      </c>
      <c r="J12" s="32" t="s">
        <v>490</v>
      </c>
      <c r="K12" s="32" t="s">
        <v>484</v>
      </c>
      <c r="M12" s="32" t="s">
        <v>519</v>
      </c>
      <c r="N12" s="32" t="s">
        <v>513</v>
      </c>
      <c r="P12" s="32" t="s">
        <v>621</v>
      </c>
      <c r="Q12" s="32" t="s">
        <v>615</v>
      </c>
      <c r="S12" s="64" t="s">
        <v>774</v>
      </c>
    </row>
    <row r="13" spans="1:19" x14ac:dyDescent="0.2">
      <c r="B13" t="s">
        <v>245</v>
      </c>
      <c r="D13" s="32" t="s">
        <v>252</v>
      </c>
      <c r="E13" s="32" t="s">
        <v>245</v>
      </c>
      <c r="G13" s="32" t="s">
        <v>409</v>
      </c>
      <c r="H13" s="32" t="s">
        <v>402</v>
      </c>
      <c r="J13" s="32" t="s">
        <v>491</v>
      </c>
      <c r="K13" s="32" t="s">
        <v>484</v>
      </c>
      <c r="M13" s="32" t="s">
        <v>520</v>
      </c>
      <c r="N13" s="32" t="s">
        <v>513</v>
      </c>
      <c r="P13" s="32" t="s">
        <v>622</v>
      </c>
      <c r="Q13" s="32" t="s">
        <v>615</v>
      </c>
      <c r="S13" s="64" t="s">
        <v>775</v>
      </c>
    </row>
    <row r="14" spans="1:19" x14ac:dyDescent="0.2">
      <c r="B14" t="s">
        <v>402</v>
      </c>
      <c r="D14" s="32" t="s">
        <v>253</v>
      </c>
      <c r="E14" s="32" t="s">
        <v>245</v>
      </c>
      <c r="G14" s="32" t="s">
        <v>410</v>
      </c>
      <c r="H14" s="32" t="s">
        <v>402</v>
      </c>
      <c r="J14" s="32" t="s">
        <v>492</v>
      </c>
      <c r="K14" s="32" t="s">
        <v>484</v>
      </c>
      <c r="M14" s="32" t="s">
        <v>521</v>
      </c>
      <c r="N14" s="32" t="s">
        <v>513</v>
      </c>
      <c r="P14" s="32" t="s">
        <v>623</v>
      </c>
      <c r="Q14" s="32" t="s">
        <v>615</v>
      </c>
      <c r="S14" s="64" t="s">
        <v>776</v>
      </c>
    </row>
    <row r="15" spans="1:19" x14ac:dyDescent="0.2">
      <c r="B15" t="s">
        <v>484</v>
      </c>
      <c r="D15" s="32" t="s">
        <v>254</v>
      </c>
      <c r="E15" s="32" t="s">
        <v>245</v>
      </c>
      <c r="G15" s="32" t="s">
        <v>411</v>
      </c>
      <c r="H15" s="32" t="s">
        <v>402</v>
      </c>
      <c r="J15" s="32" t="s">
        <v>493</v>
      </c>
      <c r="K15" s="32" t="s">
        <v>484</v>
      </c>
      <c r="M15" s="32" t="s">
        <v>522</v>
      </c>
      <c r="N15" s="32" t="s">
        <v>513</v>
      </c>
      <c r="P15" s="32" t="s">
        <v>624</v>
      </c>
      <c r="Q15" s="32" t="s">
        <v>615</v>
      </c>
      <c r="S15" s="64" t="s">
        <v>777</v>
      </c>
    </row>
    <row r="16" spans="1:19" x14ac:dyDescent="0.2">
      <c r="B16" t="s">
        <v>513</v>
      </c>
      <c r="D16" s="32" t="s">
        <v>255</v>
      </c>
      <c r="E16" s="32" t="s">
        <v>245</v>
      </c>
      <c r="G16" s="32" t="s">
        <v>412</v>
      </c>
      <c r="H16" s="32" t="s">
        <v>402</v>
      </c>
      <c r="J16" s="32" t="s">
        <v>494</v>
      </c>
      <c r="K16" s="32" t="s">
        <v>484</v>
      </c>
      <c r="M16" s="32" t="s">
        <v>523</v>
      </c>
      <c r="N16" s="32" t="s">
        <v>513</v>
      </c>
      <c r="P16" s="32" t="s">
        <v>625</v>
      </c>
      <c r="Q16" s="32" t="s">
        <v>615</v>
      </c>
      <c r="S16" s="64" t="s">
        <v>778</v>
      </c>
    </row>
    <row r="17" spans="2:19" x14ac:dyDescent="0.2">
      <c r="B17" t="s">
        <v>615</v>
      </c>
      <c r="D17" s="32" t="s">
        <v>256</v>
      </c>
      <c r="E17" s="32" t="s">
        <v>245</v>
      </c>
      <c r="G17" s="32" t="s">
        <v>413</v>
      </c>
      <c r="H17" s="32" t="s">
        <v>402</v>
      </c>
      <c r="J17" s="32" t="s">
        <v>495</v>
      </c>
      <c r="K17" s="32" t="s">
        <v>484</v>
      </c>
      <c r="M17" s="32" t="s">
        <v>524</v>
      </c>
      <c r="N17" s="32" t="s">
        <v>513</v>
      </c>
      <c r="P17" s="32" t="s">
        <v>626</v>
      </c>
      <c r="Q17" s="32" t="s">
        <v>615</v>
      </c>
      <c r="S17" s="64" t="s">
        <v>779</v>
      </c>
    </row>
    <row r="18" spans="2:19" x14ac:dyDescent="0.2">
      <c r="D18" s="32" t="s">
        <v>257</v>
      </c>
      <c r="E18" s="32" t="s">
        <v>245</v>
      </c>
      <c r="G18" s="32" t="s">
        <v>414</v>
      </c>
      <c r="H18" s="32" t="s">
        <v>402</v>
      </c>
      <c r="J18" s="32" t="s">
        <v>496</v>
      </c>
      <c r="K18" s="32" t="s">
        <v>484</v>
      </c>
      <c r="M18" s="32" t="s">
        <v>525</v>
      </c>
      <c r="N18" s="32" t="s">
        <v>513</v>
      </c>
      <c r="P18" s="32" t="s">
        <v>627</v>
      </c>
      <c r="Q18" s="32" t="s">
        <v>615</v>
      </c>
      <c r="S18" s="64" t="s">
        <v>780</v>
      </c>
    </row>
    <row r="19" spans="2:19" x14ac:dyDescent="0.2">
      <c r="D19" s="32" t="s">
        <v>258</v>
      </c>
      <c r="E19" s="32" t="s">
        <v>245</v>
      </c>
      <c r="G19" s="32" t="s">
        <v>415</v>
      </c>
      <c r="H19" s="32" t="s">
        <v>402</v>
      </c>
      <c r="J19" s="32" t="s">
        <v>497</v>
      </c>
      <c r="K19" s="32" t="s">
        <v>484</v>
      </c>
      <c r="M19" s="32" t="s">
        <v>526</v>
      </c>
      <c r="N19" s="32" t="s">
        <v>513</v>
      </c>
      <c r="P19" s="32" t="s">
        <v>628</v>
      </c>
      <c r="Q19" s="32" t="s">
        <v>615</v>
      </c>
      <c r="S19" s="64" t="s">
        <v>781</v>
      </c>
    </row>
    <row r="20" spans="2:19" x14ac:dyDescent="0.2">
      <c r="D20" s="32" t="s">
        <v>259</v>
      </c>
      <c r="E20" s="32" t="s">
        <v>245</v>
      </c>
      <c r="G20" s="32" t="s">
        <v>416</v>
      </c>
      <c r="H20" s="32" t="s">
        <v>402</v>
      </c>
      <c r="J20" s="32" t="s">
        <v>498</v>
      </c>
      <c r="K20" s="32" t="s">
        <v>484</v>
      </c>
      <c r="M20" s="32" t="s">
        <v>527</v>
      </c>
      <c r="N20" s="32" t="s">
        <v>513</v>
      </c>
      <c r="P20" s="32" t="s">
        <v>629</v>
      </c>
      <c r="Q20" s="32" t="s">
        <v>615</v>
      </c>
      <c r="S20" s="64" t="s">
        <v>782</v>
      </c>
    </row>
    <row r="21" spans="2:19" x14ac:dyDescent="0.2">
      <c r="D21" s="32" t="s">
        <v>260</v>
      </c>
      <c r="E21" s="32" t="s">
        <v>245</v>
      </c>
      <c r="G21" s="32" t="s">
        <v>417</v>
      </c>
      <c r="H21" s="32" t="s">
        <v>402</v>
      </c>
      <c r="J21" s="32" t="s">
        <v>499</v>
      </c>
      <c r="K21" s="32" t="s">
        <v>484</v>
      </c>
      <c r="M21" s="32" t="s">
        <v>528</v>
      </c>
      <c r="N21" s="32" t="s">
        <v>513</v>
      </c>
      <c r="P21" s="32" t="s">
        <v>630</v>
      </c>
      <c r="Q21" s="32" t="s">
        <v>615</v>
      </c>
      <c r="S21" s="64" t="s">
        <v>783</v>
      </c>
    </row>
    <row r="22" spans="2:19" x14ac:dyDescent="0.2">
      <c r="B22" s="1" t="s">
        <v>666</v>
      </c>
      <c r="D22" s="32" t="s">
        <v>261</v>
      </c>
      <c r="E22" s="32" t="s">
        <v>245</v>
      </c>
      <c r="G22" s="32" t="s">
        <v>418</v>
      </c>
      <c r="H22" s="32" t="s">
        <v>402</v>
      </c>
      <c r="J22" s="32" t="s">
        <v>500</v>
      </c>
      <c r="K22" s="32" t="s">
        <v>484</v>
      </c>
      <c r="M22" s="32" t="s">
        <v>529</v>
      </c>
      <c r="N22" s="32" t="s">
        <v>513</v>
      </c>
      <c r="P22" s="32" t="s">
        <v>631</v>
      </c>
      <c r="Q22" s="32" t="s">
        <v>615</v>
      </c>
      <c r="S22" s="64" t="s">
        <v>784</v>
      </c>
    </row>
    <row r="23" spans="2:19" x14ac:dyDescent="0.2">
      <c r="B23" t="s">
        <v>667</v>
      </c>
      <c r="D23" s="32" t="s">
        <v>262</v>
      </c>
      <c r="E23" s="32" t="s">
        <v>245</v>
      </c>
      <c r="G23" s="32" t="s">
        <v>419</v>
      </c>
      <c r="H23" s="32" t="s">
        <v>402</v>
      </c>
      <c r="J23" s="32" t="s">
        <v>501</v>
      </c>
      <c r="K23" s="32" t="s">
        <v>484</v>
      </c>
      <c r="M23" s="32" t="s">
        <v>530</v>
      </c>
      <c r="N23" s="32" t="s">
        <v>513</v>
      </c>
      <c r="P23" s="32" t="s">
        <v>632</v>
      </c>
      <c r="Q23" s="32" t="s">
        <v>615</v>
      </c>
      <c r="S23" s="64" t="s">
        <v>785</v>
      </c>
    </row>
    <row r="24" spans="2:19" x14ac:dyDescent="0.2">
      <c r="B24" t="s">
        <v>668</v>
      </c>
      <c r="D24" s="32" t="s">
        <v>263</v>
      </c>
      <c r="E24" s="32" t="s">
        <v>245</v>
      </c>
      <c r="G24" s="32" t="s">
        <v>420</v>
      </c>
      <c r="H24" s="32" t="s">
        <v>402</v>
      </c>
      <c r="J24" s="32" t="s">
        <v>502</v>
      </c>
      <c r="K24" s="32" t="s">
        <v>484</v>
      </c>
      <c r="M24" s="32" t="s">
        <v>531</v>
      </c>
      <c r="N24" s="32" t="s">
        <v>513</v>
      </c>
      <c r="P24" s="32" t="s">
        <v>633</v>
      </c>
      <c r="Q24" s="32" t="s">
        <v>615</v>
      </c>
      <c r="S24" s="64" t="s">
        <v>786</v>
      </c>
    </row>
    <row r="25" spans="2:19" x14ac:dyDescent="0.2">
      <c r="D25" s="32" t="s">
        <v>264</v>
      </c>
      <c r="E25" s="32" t="s">
        <v>245</v>
      </c>
      <c r="G25" s="32" t="s">
        <v>421</v>
      </c>
      <c r="H25" s="32" t="s">
        <v>402</v>
      </c>
      <c r="J25" s="32" t="s">
        <v>503</v>
      </c>
      <c r="K25" s="32" t="s">
        <v>484</v>
      </c>
      <c r="M25" s="32" t="s">
        <v>532</v>
      </c>
      <c r="N25" s="32" t="s">
        <v>513</v>
      </c>
      <c r="P25" s="32" t="s">
        <v>634</v>
      </c>
      <c r="Q25" s="32" t="s">
        <v>615</v>
      </c>
      <c r="S25" s="64" t="s">
        <v>787</v>
      </c>
    </row>
    <row r="26" spans="2:19" x14ac:dyDescent="0.2">
      <c r="D26" s="32" t="s">
        <v>265</v>
      </c>
      <c r="E26" s="32" t="s">
        <v>245</v>
      </c>
      <c r="G26" s="32" t="s">
        <v>422</v>
      </c>
      <c r="H26" s="32" t="s">
        <v>402</v>
      </c>
      <c r="J26" s="32" t="s">
        <v>504</v>
      </c>
      <c r="K26" s="32" t="s">
        <v>484</v>
      </c>
      <c r="M26" s="32" t="s">
        <v>533</v>
      </c>
      <c r="N26" s="32" t="s">
        <v>513</v>
      </c>
      <c r="P26" s="32" t="s">
        <v>635</v>
      </c>
      <c r="Q26" s="32" t="s">
        <v>615</v>
      </c>
      <c r="S26" s="64" t="s">
        <v>788</v>
      </c>
    </row>
    <row r="27" spans="2:19" x14ac:dyDescent="0.2">
      <c r="B27" s="1" t="s">
        <v>669</v>
      </c>
      <c r="D27" s="32" t="s">
        <v>266</v>
      </c>
      <c r="E27" s="32" t="s">
        <v>245</v>
      </c>
      <c r="G27" s="32" t="s">
        <v>423</v>
      </c>
      <c r="H27" s="32" t="s">
        <v>402</v>
      </c>
      <c r="J27" s="32" t="s">
        <v>505</v>
      </c>
      <c r="K27" s="32" t="s">
        <v>484</v>
      </c>
      <c r="M27" s="32" t="s">
        <v>534</v>
      </c>
      <c r="N27" s="32" t="s">
        <v>513</v>
      </c>
      <c r="P27" s="32" t="s">
        <v>636</v>
      </c>
      <c r="Q27" s="32" t="s">
        <v>615</v>
      </c>
      <c r="S27" s="64" t="s">
        <v>789</v>
      </c>
    </row>
    <row r="28" spans="2:19" x14ac:dyDescent="0.2">
      <c r="B28" t="s">
        <v>192</v>
      </c>
      <c r="D28" s="32" t="s">
        <v>267</v>
      </c>
      <c r="E28" s="32" t="s">
        <v>245</v>
      </c>
      <c r="G28" s="32" t="s">
        <v>424</v>
      </c>
      <c r="H28" s="32" t="s">
        <v>402</v>
      </c>
      <c r="J28" s="32" t="s">
        <v>506</v>
      </c>
      <c r="K28" s="32" t="s">
        <v>484</v>
      </c>
      <c r="M28" s="32" t="s">
        <v>535</v>
      </c>
      <c r="N28" s="32" t="s">
        <v>513</v>
      </c>
      <c r="P28" s="32" t="s">
        <v>637</v>
      </c>
      <c r="Q28" s="32" t="s">
        <v>615</v>
      </c>
      <c r="S28" s="64" t="s">
        <v>790</v>
      </c>
    </row>
    <row r="29" spans="2:19" x14ac:dyDescent="0.2">
      <c r="B29" t="s">
        <v>193</v>
      </c>
      <c r="D29" s="32" t="s">
        <v>268</v>
      </c>
      <c r="E29" s="32" t="s">
        <v>245</v>
      </c>
      <c r="G29" s="32" t="s">
        <v>425</v>
      </c>
      <c r="H29" s="32" t="s">
        <v>402</v>
      </c>
      <c r="J29" s="32" t="s">
        <v>507</v>
      </c>
      <c r="K29" s="32" t="s">
        <v>484</v>
      </c>
      <c r="M29" s="32" t="s">
        <v>536</v>
      </c>
      <c r="N29" s="32" t="s">
        <v>513</v>
      </c>
      <c r="P29" s="32" t="s">
        <v>638</v>
      </c>
      <c r="Q29" s="32" t="s">
        <v>615</v>
      </c>
      <c r="S29" s="64" t="s">
        <v>791</v>
      </c>
    </row>
    <row r="30" spans="2:19" x14ac:dyDescent="0.2">
      <c r="B30" t="s">
        <v>194</v>
      </c>
      <c r="D30" s="32" t="s">
        <v>269</v>
      </c>
      <c r="E30" s="32" t="s">
        <v>245</v>
      </c>
      <c r="G30" s="32" t="s">
        <v>426</v>
      </c>
      <c r="H30" s="32" t="s">
        <v>402</v>
      </c>
      <c r="J30" s="32" t="s">
        <v>508</v>
      </c>
      <c r="K30" s="32" t="s">
        <v>484</v>
      </c>
      <c r="M30" s="32" t="s">
        <v>537</v>
      </c>
      <c r="N30" s="32" t="s">
        <v>513</v>
      </c>
      <c r="P30" s="32" t="s">
        <v>639</v>
      </c>
      <c r="Q30" s="32" t="s">
        <v>615</v>
      </c>
      <c r="S30" s="64" t="s">
        <v>3</v>
      </c>
    </row>
    <row r="31" spans="2:19" x14ac:dyDescent="0.2">
      <c r="D31" s="32" t="s">
        <v>270</v>
      </c>
      <c r="E31" s="32" t="s">
        <v>245</v>
      </c>
      <c r="G31" s="32" t="s">
        <v>427</v>
      </c>
      <c r="H31" s="32" t="s">
        <v>402</v>
      </c>
      <c r="J31" s="32" t="s">
        <v>509</v>
      </c>
      <c r="K31" s="32" t="s">
        <v>484</v>
      </c>
      <c r="M31" s="32" t="s">
        <v>538</v>
      </c>
      <c r="N31" s="32" t="s">
        <v>513</v>
      </c>
      <c r="P31" s="32" t="s">
        <v>640</v>
      </c>
      <c r="Q31" s="32" t="s">
        <v>615</v>
      </c>
      <c r="S31" s="64" t="s">
        <v>4</v>
      </c>
    </row>
    <row r="32" spans="2:19" x14ac:dyDescent="0.2">
      <c r="D32" s="32" t="s">
        <v>271</v>
      </c>
      <c r="E32" s="32" t="s">
        <v>245</v>
      </c>
      <c r="G32" s="32" t="s">
        <v>428</v>
      </c>
      <c r="H32" s="32" t="s">
        <v>402</v>
      </c>
      <c r="J32" s="32" t="s">
        <v>510</v>
      </c>
      <c r="K32" s="32" t="s">
        <v>484</v>
      </c>
      <c r="M32" s="32" t="s">
        <v>539</v>
      </c>
      <c r="N32" s="32" t="s">
        <v>513</v>
      </c>
      <c r="P32" s="32" t="s">
        <v>641</v>
      </c>
      <c r="Q32" s="32" t="s">
        <v>615</v>
      </c>
      <c r="S32" s="64" t="s">
        <v>5</v>
      </c>
    </row>
    <row r="33" spans="2:19" x14ac:dyDescent="0.2">
      <c r="B33" s="1" t="s">
        <v>670</v>
      </c>
      <c r="D33" s="32" t="s">
        <v>272</v>
      </c>
      <c r="E33" s="32" t="s">
        <v>245</v>
      </c>
      <c r="G33" s="32" t="s">
        <v>429</v>
      </c>
      <c r="H33" s="32" t="s">
        <v>402</v>
      </c>
      <c r="M33" s="32" t="s">
        <v>540</v>
      </c>
      <c r="N33" s="32" t="s">
        <v>513</v>
      </c>
      <c r="P33" s="32" t="s">
        <v>642</v>
      </c>
      <c r="Q33" s="32" t="s">
        <v>615</v>
      </c>
      <c r="S33" s="64" t="s">
        <v>6</v>
      </c>
    </row>
    <row r="34" spans="2:19" x14ac:dyDescent="0.2">
      <c r="B34" t="s">
        <v>671</v>
      </c>
      <c r="D34" s="32" t="s">
        <v>273</v>
      </c>
      <c r="E34" s="32" t="s">
        <v>245</v>
      </c>
      <c r="G34" s="32" t="s">
        <v>430</v>
      </c>
      <c r="H34" s="32" t="s">
        <v>402</v>
      </c>
      <c r="M34" s="32" t="s">
        <v>541</v>
      </c>
      <c r="N34" s="32" t="s">
        <v>513</v>
      </c>
      <c r="P34" s="32" t="s">
        <v>643</v>
      </c>
      <c r="Q34" s="32" t="s">
        <v>615</v>
      </c>
      <c r="S34" s="64" t="s">
        <v>7</v>
      </c>
    </row>
    <row r="35" spans="2:19" x14ac:dyDescent="0.2">
      <c r="B35" t="s">
        <v>672</v>
      </c>
      <c r="D35" s="32" t="s">
        <v>274</v>
      </c>
      <c r="E35" s="32" t="s">
        <v>245</v>
      </c>
      <c r="G35" s="32" t="s">
        <v>431</v>
      </c>
      <c r="H35" s="32" t="s">
        <v>402</v>
      </c>
      <c r="M35" s="32" t="s">
        <v>542</v>
      </c>
      <c r="N35" s="32" t="s">
        <v>513</v>
      </c>
      <c r="P35" s="32" t="s">
        <v>644</v>
      </c>
      <c r="Q35" s="32" t="s">
        <v>615</v>
      </c>
      <c r="S35" s="64" t="s">
        <v>8</v>
      </c>
    </row>
    <row r="36" spans="2:19" x14ac:dyDescent="0.2">
      <c r="D36" s="32" t="s">
        <v>275</v>
      </c>
      <c r="E36" s="32" t="s">
        <v>245</v>
      </c>
      <c r="G36" s="32" t="s">
        <v>432</v>
      </c>
      <c r="H36" s="32" t="s">
        <v>402</v>
      </c>
      <c r="M36" s="32" t="s">
        <v>543</v>
      </c>
      <c r="N36" s="32" t="s">
        <v>513</v>
      </c>
      <c r="P36" s="32" t="s">
        <v>645</v>
      </c>
      <c r="Q36" s="32" t="s">
        <v>615</v>
      </c>
      <c r="S36" s="64" t="s">
        <v>9</v>
      </c>
    </row>
    <row r="37" spans="2:19" x14ac:dyDescent="0.2">
      <c r="D37" s="32" t="s">
        <v>276</v>
      </c>
      <c r="E37" s="32" t="s">
        <v>245</v>
      </c>
      <c r="G37" s="32" t="s">
        <v>433</v>
      </c>
      <c r="H37" s="32" t="s">
        <v>402</v>
      </c>
      <c r="M37" s="32" t="s">
        <v>544</v>
      </c>
      <c r="N37" s="32" t="s">
        <v>513</v>
      </c>
      <c r="P37" s="32" t="s">
        <v>646</v>
      </c>
      <c r="Q37" s="32" t="s">
        <v>615</v>
      </c>
      <c r="S37" s="64" t="s">
        <v>228</v>
      </c>
    </row>
    <row r="38" spans="2:19" x14ac:dyDescent="0.2">
      <c r="D38" s="32" t="s">
        <v>277</v>
      </c>
      <c r="E38" s="32" t="s">
        <v>245</v>
      </c>
      <c r="G38" s="32" t="s">
        <v>434</v>
      </c>
      <c r="H38" s="32" t="s">
        <v>402</v>
      </c>
      <c r="M38" s="32" t="s">
        <v>545</v>
      </c>
      <c r="N38" s="32" t="s">
        <v>513</v>
      </c>
      <c r="P38" s="32" t="s">
        <v>647</v>
      </c>
      <c r="Q38" s="32" t="s">
        <v>615</v>
      </c>
      <c r="S38" s="64" t="s">
        <v>10</v>
      </c>
    </row>
    <row r="39" spans="2:19" x14ac:dyDescent="0.2">
      <c r="B39" s="1" t="s">
        <v>673</v>
      </c>
      <c r="D39" s="32" t="s">
        <v>278</v>
      </c>
      <c r="E39" s="32" t="s">
        <v>245</v>
      </c>
      <c r="G39" s="32" t="s">
        <v>435</v>
      </c>
      <c r="H39" s="32" t="s">
        <v>402</v>
      </c>
      <c r="M39" s="32" t="s">
        <v>546</v>
      </c>
      <c r="N39" s="32" t="s">
        <v>513</v>
      </c>
      <c r="P39" s="32" t="s">
        <v>648</v>
      </c>
      <c r="Q39" s="32" t="s">
        <v>615</v>
      </c>
      <c r="S39" s="64" t="s">
        <v>11</v>
      </c>
    </row>
    <row r="40" spans="2:19" x14ac:dyDescent="0.2">
      <c r="B40" t="s">
        <v>676</v>
      </c>
      <c r="D40" s="32" t="s">
        <v>279</v>
      </c>
      <c r="E40" s="32" t="s">
        <v>245</v>
      </c>
      <c r="G40" s="32" t="s">
        <v>436</v>
      </c>
      <c r="H40" s="32" t="s">
        <v>402</v>
      </c>
      <c r="M40" s="32" t="s">
        <v>547</v>
      </c>
      <c r="N40" s="32" t="s">
        <v>513</v>
      </c>
      <c r="P40" s="32" t="s">
        <v>649</v>
      </c>
      <c r="Q40" s="32" t="s">
        <v>615</v>
      </c>
      <c r="S40" s="64" t="s">
        <v>12</v>
      </c>
    </row>
    <row r="41" spans="2:19" x14ac:dyDescent="0.2">
      <c r="B41" t="s">
        <v>675</v>
      </c>
      <c r="D41" s="32" t="s">
        <v>280</v>
      </c>
      <c r="E41" s="32" t="s">
        <v>245</v>
      </c>
      <c r="G41" s="32" t="s">
        <v>437</v>
      </c>
      <c r="H41" s="32" t="s">
        <v>402</v>
      </c>
      <c r="M41" s="32" t="s">
        <v>548</v>
      </c>
      <c r="N41" s="32" t="s">
        <v>513</v>
      </c>
      <c r="P41" s="32" t="s">
        <v>650</v>
      </c>
      <c r="Q41" s="32" t="s">
        <v>615</v>
      </c>
      <c r="S41" s="64" t="s">
        <v>13</v>
      </c>
    </row>
    <row r="42" spans="2:19" x14ac:dyDescent="0.2">
      <c r="B42" t="s">
        <v>674</v>
      </c>
      <c r="D42" s="32" t="s">
        <v>281</v>
      </c>
      <c r="E42" s="32" t="s">
        <v>245</v>
      </c>
      <c r="G42" s="32" t="s">
        <v>438</v>
      </c>
      <c r="H42" s="32" t="s">
        <v>402</v>
      </c>
      <c r="M42" s="32" t="s">
        <v>549</v>
      </c>
      <c r="N42" s="32" t="s">
        <v>513</v>
      </c>
      <c r="P42" s="32" t="s">
        <v>651</v>
      </c>
      <c r="Q42" s="32" t="s">
        <v>615</v>
      </c>
      <c r="S42" s="64" t="s">
        <v>14</v>
      </c>
    </row>
    <row r="43" spans="2:19" x14ac:dyDescent="0.2">
      <c r="D43" s="32" t="s">
        <v>282</v>
      </c>
      <c r="E43" s="32" t="s">
        <v>245</v>
      </c>
      <c r="G43" s="32" t="s">
        <v>439</v>
      </c>
      <c r="H43" s="32" t="s">
        <v>402</v>
      </c>
      <c r="M43" s="32" t="s">
        <v>550</v>
      </c>
      <c r="N43" s="32" t="s">
        <v>513</v>
      </c>
      <c r="P43" s="32" t="s">
        <v>652</v>
      </c>
      <c r="Q43" s="32" t="s">
        <v>615</v>
      </c>
      <c r="S43" s="64" t="s">
        <v>15</v>
      </c>
    </row>
    <row r="44" spans="2:19" x14ac:dyDescent="0.2">
      <c r="D44" s="32" t="s">
        <v>283</v>
      </c>
      <c r="E44" s="32" t="s">
        <v>245</v>
      </c>
      <c r="G44" s="32" t="s">
        <v>440</v>
      </c>
      <c r="H44" s="32" t="s">
        <v>402</v>
      </c>
      <c r="M44" s="32" t="s">
        <v>551</v>
      </c>
      <c r="N44" s="32" t="s">
        <v>513</v>
      </c>
      <c r="P44" s="32" t="s">
        <v>653</v>
      </c>
      <c r="Q44" s="32" t="s">
        <v>615</v>
      </c>
    </row>
    <row r="45" spans="2:19" x14ac:dyDescent="0.2">
      <c r="D45" s="32" t="s">
        <v>284</v>
      </c>
      <c r="E45" s="32" t="s">
        <v>245</v>
      </c>
      <c r="G45" s="32" t="s">
        <v>441</v>
      </c>
      <c r="H45" s="32" t="s">
        <v>402</v>
      </c>
      <c r="M45" s="32" t="s">
        <v>552</v>
      </c>
      <c r="N45" s="32" t="s">
        <v>513</v>
      </c>
      <c r="P45" s="32" t="s">
        <v>654</v>
      </c>
      <c r="Q45" s="32" t="s">
        <v>615</v>
      </c>
    </row>
    <row r="46" spans="2:19" x14ac:dyDescent="0.2">
      <c r="B46" s="1" t="s">
        <v>686</v>
      </c>
      <c r="D46" s="32" t="s">
        <v>285</v>
      </c>
      <c r="E46" s="32" t="s">
        <v>245</v>
      </c>
      <c r="G46" s="32" t="s">
        <v>442</v>
      </c>
      <c r="H46" s="32" t="s">
        <v>402</v>
      </c>
      <c r="M46" s="32" t="s">
        <v>553</v>
      </c>
      <c r="N46" s="32" t="s">
        <v>513</v>
      </c>
      <c r="P46" s="32" t="s">
        <v>655</v>
      </c>
      <c r="Q46" s="32" t="s">
        <v>615</v>
      </c>
    </row>
    <row r="47" spans="2:19" x14ac:dyDescent="0.2">
      <c r="B47" s="37" t="s">
        <v>197</v>
      </c>
      <c r="D47" s="32" t="s">
        <v>286</v>
      </c>
      <c r="E47" s="32" t="s">
        <v>245</v>
      </c>
      <c r="G47" s="32" t="s">
        <v>443</v>
      </c>
      <c r="H47" s="32" t="s">
        <v>402</v>
      </c>
      <c r="M47" s="32" t="s">
        <v>554</v>
      </c>
      <c r="N47" s="32" t="s">
        <v>513</v>
      </c>
      <c r="P47" s="32" t="s">
        <v>656</v>
      </c>
      <c r="Q47" s="32" t="s">
        <v>615</v>
      </c>
    </row>
    <row r="48" spans="2:19" x14ac:dyDescent="0.2">
      <c r="B48" s="37" t="s">
        <v>198</v>
      </c>
      <c r="D48" s="32" t="s">
        <v>287</v>
      </c>
      <c r="E48" s="32" t="s">
        <v>245</v>
      </c>
      <c r="G48" s="32" t="s">
        <v>444</v>
      </c>
      <c r="H48" s="32" t="s">
        <v>402</v>
      </c>
      <c r="M48" s="32" t="s">
        <v>555</v>
      </c>
      <c r="N48" s="32" t="s">
        <v>513</v>
      </c>
      <c r="P48" s="32" t="s">
        <v>657</v>
      </c>
      <c r="Q48" s="32" t="s">
        <v>615</v>
      </c>
    </row>
    <row r="49" spans="2:17" x14ac:dyDescent="0.2">
      <c r="B49" s="37" t="s">
        <v>199</v>
      </c>
      <c r="D49" s="32" t="s">
        <v>288</v>
      </c>
      <c r="E49" s="32" t="s">
        <v>245</v>
      </c>
      <c r="G49" s="32" t="s">
        <v>445</v>
      </c>
      <c r="H49" s="32" t="s">
        <v>402</v>
      </c>
      <c r="M49" s="32" t="s">
        <v>556</v>
      </c>
      <c r="N49" s="32" t="s">
        <v>513</v>
      </c>
      <c r="P49" s="32" t="s">
        <v>658</v>
      </c>
      <c r="Q49" s="32" t="s">
        <v>615</v>
      </c>
    </row>
    <row r="50" spans="2:17" x14ac:dyDescent="0.2">
      <c r="B50" s="37" t="s">
        <v>200</v>
      </c>
      <c r="D50" s="32" t="s">
        <v>289</v>
      </c>
      <c r="E50" s="32" t="s">
        <v>245</v>
      </c>
      <c r="G50" s="32" t="s">
        <v>446</v>
      </c>
      <c r="H50" s="32" t="s">
        <v>402</v>
      </c>
      <c r="M50" s="32" t="s">
        <v>557</v>
      </c>
      <c r="N50" s="32" t="s">
        <v>513</v>
      </c>
      <c r="P50" s="32" t="s">
        <v>659</v>
      </c>
      <c r="Q50" s="32" t="s">
        <v>615</v>
      </c>
    </row>
    <row r="51" spans="2:17" x14ac:dyDescent="0.2">
      <c r="B51" s="37" t="s">
        <v>201</v>
      </c>
      <c r="D51" s="32" t="s">
        <v>290</v>
      </c>
      <c r="E51" s="32" t="s">
        <v>245</v>
      </c>
      <c r="G51" s="32" t="s">
        <v>447</v>
      </c>
      <c r="H51" s="32" t="s">
        <v>402</v>
      </c>
      <c r="M51" s="32" t="s">
        <v>558</v>
      </c>
      <c r="N51" s="32" t="s">
        <v>513</v>
      </c>
      <c r="P51" s="32" t="s">
        <v>660</v>
      </c>
      <c r="Q51" s="32" t="s">
        <v>615</v>
      </c>
    </row>
    <row r="52" spans="2:17" ht="38.25" x14ac:dyDescent="0.2">
      <c r="B52" s="37" t="s">
        <v>202</v>
      </c>
      <c r="D52" s="32" t="s">
        <v>291</v>
      </c>
      <c r="E52" s="32" t="s">
        <v>245</v>
      </c>
      <c r="G52" s="32" t="s">
        <v>448</v>
      </c>
      <c r="H52" s="32" t="s">
        <v>402</v>
      </c>
      <c r="M52" s="32" t="s">
        <v>559</v>
      </c>
      <c r="N52" s="32" t="s">
        <v>513</v>
      </c>
      <c r="P52" s="32" t="s">
        <v>661</v>
      </c>
      <c r="Q52" s="32" t="s">
        <v>615</v>
      </c>
    </row>
    <row r="53" spans="2:17" x14ac:dyDescent="0.2">
      <c r="D53" s="32" t="s">
        <v>292</v>
      </c>
      <c r="E53" s="32" t="s">
        <v>245</v>
      </c>
      <c r="G53" s="32" t="s">
        <v>449</v>
      </c>
      <c r="H53" s="32" t="s">
        <v>402</v>
      </c>
      <c r="M53" s="32" t="s">
        <v>560</v>
      </c>
      <c r="N53" s="32" t="s">
        <v>513</v>
      </c>
      <c r="P53" s="32" t="s">
        <v>662</v>
      </c>
      <c r="Q53" s="32" t="s">
        <v>615</v>
      </c>
    </row>
    <row r="54" spans="2:17" x14ac:dyDescent="0.2">
      <c r="B54" s="41" t="s">
        <v>691</v>
      </c>
      <c r="D54" s="32" t="s">
        <v>293</v>
      </c>
      <c r="E54" s="32" t="s">
        <v>245</v>
      </c>
      <c r="G54" s="32" t="s">
        <v>450</v>
      </c>
      <c r="H54" s="32" t="s">
        <v>402</v>
      </c>
      <c r="M54" s="32" t="s">
        <v>561</v>
      </c>
      <c r="N54" s="32" t="s">
        <v>513</v>
      </c>
      <c r="P54" s="32" t="s">
        <v>663</v>
      </c>
      <c r="Q54" s="32" t="s">
        <v>615</v>
      </c>
    </row>
    <row r="55" spans="2:17" x14ac:dyDescent="0.2">
      <c r="B55" s="37" t="s">
        <v>687</v>
      </c>
      <c r="D55" s="32" t="s">
        <v>294</v>
      </c>
      <c r="E55" s="32" t="s">
        <v>245</v>
      </c>
      <c r="G55" s="32" t="s">
        <v>451</v>
      </c>
      <c r="H55" s="32" t="s">
        <v>402</v>
      </c>
      <c r="M55" s="32" t="s">
        <v>562</v>
      </c>
      <c r="N55" s="32" t="s">
        <v>513</v>
      </c>
      <c r="P55" s="32" t="s">
        <v>664</v>
      </c>
      <c r="Q55" s="32" t="s">
        <v>615</v>
      </c>
    </row>
    <row r="56" spans="2:17" x14ac:dyDescent="0.2">
      <c r="B56" s="37" t="s">
        <v>688</v>
      </c>
      <c r="D56" s="32" t="s">
        <v>295</v>
      </c>
      <c r="E56" s="32" t="s">
        <v>245</v>
      </c>
      <c r="G56" s="32" t="s">
        <v>452</v>
      </c>
      <c r="H56" s="32" t="s">
        <v>402</v>
      </c>
      <c r="M56" s="32" t="s">
        <v>563</v>
      </c>
      <c r="N56" s="32" t="s">
        <v>513</v>
      </c>
    </row>
    <row r="57" spans="2:17" x14ac:dyDescent="0.2">
      <c r="B57" s="37" t="s">
        <v>689</v>
      </c>
      <c r="D57" s="32" t="s">
        <v>296</v>
      </c>
      <c r="E57" s="32" t="s">
        <v>245</v>
      </c>
      <c r="G57" s="32" t="s">
        <v>453</v>
      </c>
      <c r="H57" s="32" t="s">
        <v>402</v>
      </c>
      <c r="M57" s="32" t="s">
        <v>564</v>
      </c>
      <c r="N57" s="32" t="s">
        <v>513</v>
      </c>
    </row>
    <row r="58" spans="2:17" x14ac:dyDescent="0.2">
      <c r="B58" s="37" t="s">
        <v>690</v>
      </c>
      <c r="D58" s="32" t="s">
        <v>297</v>
      </c>
      <c r="E58" s="32" t="s">
        <v>245</v>
      </c>
      <c r="G58" s="32" t="s">
        <v>454</v>
      </c>
      <c r="H58" s="32" t="s">
        <v>402</v>
      </c>
      <c r="M58" s="32" t="s">
        <v>565</v>
      </c>
      <c r="N58" s="32" t="s">
        <v>513</v>
      </c>
    </row>
    <row r="59" spans="2:17" x14ac:dyDescent="0.2">
      <c r="D59" s="32" t="s">
        <v>298</v>
      </c>
      <c r="E59" s="32" t="s">
        <v>245</v>
      </c>
      <c r="G59" s="32" t="s">
        <v>455</v>
      </c>
      <c r="H59" s="32" t="s">
        <v>402</v>
      </c>
      <c r="M59" s="32" t="s">
        <v>566</v>
      </c>
      <c r="N59" s="32" t="s">
        <v>513</v>
      </c>
    </row>
    <row r="60" spans="2:17" x14ac:dyDescent="0.2">
      <c r="D60" s="32" t="s">
        <v>299</v>
      </c>
      <c r="E60" s="32" t="s">
        <v>245</v>
      </c>
      <c r="G60" s="32" t="s">
        <v>456</v>
      </c>
      <c r="H60" s="32" t="s">
        <v>402</v>
      </c>
      <c r="M60" s="32" t="s">
        <v>567</v>
      </c>
      <c r="N60" s="32" t="s">
        <v>513</v>
      </c>
    </row>
    <row r="61" spans="2:17" x14ac:dyDescent="0.2">
      <c r="D61" s="32" t="s">
        <v>300</v>
      </c>
      <c r="E61" s="32" t="s">
        <v>245</v>
      </c>
      <c r="G61" s="32" t="s">
        <v>457</v>
      </c>
      <c r="H61" s="32" t="s">
        <v>402</v>
      </c>
      <c r="M61" s="32" t="s">
        <v>568</v>
      </c>
      <c r="N61" s="32" t="s">
        <v>513</v>
      </c>
    </row>
    <row r="62" spans="2:17" x14ac:dyDescent="0.2">
      <c r="B62" s="1" t="s">
        <v>187</v>
      </c>
      <c r="D62" s="32" t="s">
        <v>301</v>
      </c>
      <c r="E62" s="32" t="s">
        <v>245</v>
      </c>
      <c r="G62" s="32" t="s">
        <v>458</v>
      </c>
      <c r="H62" s="32" t="s">
        <v>402</v>
      </c>
      <c r="M62" s="32" t="s">
        <v>569</v>
      </c>
      <c r="N62" s="32" t="s">
        <v>513</v>
      </c>
    </row>
    <row r="63" spans="2:17" x14ac:dyDescent="0.2">
      <c r="B63" t="s">
        <v>692</v>
      </c>
      <c r="D63" s="32" t="s">
        <v>302</v>
      </c>
      <c r="E63" s="32" t="s">
        <v>245</v>
      </c>
      <c r="G63" s="32" t="s">
        <v>459</v>
      </c>
      <c r="H63" s="32" t="s">
        <v>402</v>
      </c>
      <c r="M63" s="32" t="s">
        <v>570</v>
      </c>
      <c r="N63" s="32" t="s">
        <v>513</v>
      </c>
    </row>
    <row r="64" spans="2:17" x14ac:dyDescent="0.2">
      <c r="B64" t="s">
        <v>693</v>
      </c>
      <c r="D64" s="32" t="s">
        <v>303</v>
      </c>
      <c r="E64" s="32" t="s">
        <v>245</v>
      </c>
      <c r="G64" s="32" t="s">
        <v>460</v>
      </c>
      <c r="H64" s="32" t="s">
        <v>402</v>
      </c>
      <c r="M64" s="32" t="s">
        <v>571</v>
      </c>
      <c r="N64" s="32" t="s">
        <v>513</v>
      </c>
    </row>
    <row r="65" spans="2:14" x14ac:dyDescent="0.2">
      <c r="B65" t="s">
        <v>71</v>
      </c>
      <c r="D65" s="32" t="s">
        <v>304</v>
      </c>
      <c r="E65" s="32" t="s">
        <v>245</v>
      </c>
      <c r="G65" s="32" t="s">
        <v>461</v>
      </c>
      <c r="H65" s="32" t="s">
        <v>402</v>
      </c>
      <c r="M65" s="32" t="s">
        <v>572</v>
      </c>
      <c r="N65" s="32" t="s">
        <v>513</v>
      </c>
    </row>
    <row r="66" spans="2:14" x14ac:dyDescent="0.2">
      <c r="D66" s="32" t="s">
        <v>305</v>
      </c>
      <c r="E66" s="32" t="s">
        <v>245</v>
      </c>
      <c r="G66" s="32" t="s">
        <v>462</v>
      </c>
      <c r="H66" s="32" t="s">
        <v>402</v>
      </c>
      <c r="M66" s="32" t="s">
        <v>573</v>
      </c>
      <c r="N66" s="32" t="s">
        <v>513</v>
      </c>
    </row>
    <row r="67" spans="2:14" x14ac:dyDescent="0.2">
      <c r="D67" s="32" t="s">
        <v>306</v>
      </c>
      <c r="E67" s="32" t="s">
        <v>245</v>
      </c>
      <c r="G67" s="32" t="s">
        <v>463</v>
      </c>
      <c r="H67" s="32" t="s">
        <v>402</v>
      </c>
      <c r="M67" s="32" t="s">
        <v>574</v>
      </c>
      <c r="N67" s="32" t="s">
        <v>513</v>
      </c>
    </row>
    <row r="68" spans="2:14" x14ac:dyDescent="0.2">
      <c r="D68" s="32" t="s">
        <v>307</v>
      </c>
      <c r="E68" s="32" t="s">
        <v>245</v>
      </c>
      <c r="G68" s="32" t="s">
        <v>464</v>
      </c>
      <c r="H68" s="32" t="s">
        <v>402</v>
      </c>
      <c r="M68" s="32" t="s">
        <v>575</v>
      </c>
      <c r="N68" s="32" t="s">
        <v>513</v>
      </c>
    </row>
    <row r="69" spans="2:14" x14ac:dyDescent="0.2">
      <c r="B69" s="1" t="s">
        <v>697</v>
      </c>
      <c r="D69" s="32" t="s">
        <v>308</v>
      </c>
      <c r="E69" s="32" t="s">
        <v>245</v>
      </c>
      <c r="G69" s="32" t="s">
        <v>465</v>
      </c>
      <c r="H69" s="32" t="s">
        <v>402</v>
      </c>
      <c r="M69" s="32" t="s">
        <v>576</v>
      </c>
      <c r="N69" s="32" t="s">
        <v>513</v>
      </c>
    </row>
    <row r="70" spans="2:14" x14ac:dyDescent="0.2">
      <c r="B70" s="2" t="s">
        <v>698</v>
      </c>
      <c r="D70" s="32" t="s">
        <v>309</v>
      </c>
      <c r="E70" s="32" t="s">
        <v>245</v>
      </c>
      <c r="G70" s="32" t="s">
        <v>466</v>
      </c>
      <c r="H70" s="32" t="s">
        <v>402</v>
      </c>
      <c r="M70" s="32" t="s">
        <v>577</v>
      </c>
      <c r="N70" s="32" t="s">
        <v>513</v>
      </c>
    </row>
    <row r="71" spans="2:14" x14ac:dyDescent="0.2">
      <c r="B71" t="s">
        <v>699</v>
      </c>
      <c r="D71" s="32" t="s">
        <v>310</v>
      </c>
      <c r="E71" s="32" t="s">
        <v>245</v>
      </c>
      <c r="G71" s="32" t="s">
        <v>467</v>
      </c>
      <c r="H71" s="32" t="s">
        <v>402</v>
      </c>
      <c r="M71" s="32" t="s">
        <v>578</v>
      </c>
      <c r="N71" s="32" t="s">
        <v>513</v>
      </c>
    </row>
    <row r="72" spans="2:14" x14ac:dyDescent="0.2">
      <c r="D72" s="32" t="s">
        <v>311</v>
      </c>
      <c r="E72" s="32" t="s">
        <v>245</v>
      </c>
      <c r="G72" s="32" t="s">
        <v>468</v>
      </c>
      <c r="H72" s="32" t="s">
        <v>402</v>
      </c>
      <c r="M72" s="32" t="s">
        <v>579</v>
      </c>
      <c r="N72" s="32" t="s">
        <v>513</v>
      </c>
    </row>
    <row r="73" spans="2:14" x14ac:dyDescent="0.2">
      <c r="D73" s="32" t="s">
        <v>312</v>
      </c>
      <c r="E73" s="32" t="s">
        <v>245</v>
      </c>
      <c r="G73" s="32" t="s">
        <v>469</v>
      </c>
      <c r="H73" s="32" t="s">
        <v>402</v>
      </c>
      <c r="M73" s="32" t="s">
        <v>580</v>
      </c>
      <c r="N73" s="32" t="s">
        <v>513</v>
      </c>
    </row>
    <row r="74" spans="2:14" x14ac:dyDescent="0.2">
      <c r="D74" s="32" t="s">
        <v>313</v>
      </c>
      <c r="E74" s="32" t="s">
        <v>245</v>
      </c>
      <c r="G74" s="32" t="s">
        <v>470</v>
      </c>
      <c r="H74" s="32" t="s">
        <v>402</v>
      </c>
      <c r="M74" s="32" t="s">
        <v>581</v>
      </c>
      <c r="N74" s="32" t="s">
        <v>513</v>
      </c>
    </row>
    <row r="75" spans="2:14" x14ac:dyDescent="0.2">
      <c r="B75" s="1" t="s">
        <v>700</v>
      </c>
      <c r="D75" s="32" t="s">
        <v>314</v>
      </c>
      <c r="E75" s="32" t="s">
        <v>245</v>
      </c>
      <c r="G75" s="32" t="s">
        <v>471</v>
      </c>
      <c r="H75" s="32" t="s">
        <v>402</v>
      </c>
      <c r="M75" s="32" t="s">
        <v>582</v>
      </c>
      <c r="N75" s="32" t="s">
        <v>513</v>
      </c>
    </row>
    <row r="76" spans="2:14" x14ac:dyDescent="0.2">
      <c r="B76" s="62" t="s">
        <v>701</v>
      </c>
      <c r="D76" s="32" t="s">
        <v>315</v>
      </c>
      <c r="E76" s="32" t="s">
        <v>245</v>
      </c>
      <c r="G76" s="32" t="s">
        <v>472</v>
      </c>
      <c r="H76" s="32" t="s">
        <v>402</v>
      </c>
      <c r="M76" s="32" t="s">
        <v>583</v>
      </c>
      <c r="N76" s="32" t="s">
        <v>513</v>
      </c>
    </row>
    <row r="77" spans="2:14" x14ac:dyDescent="0.2">
      <c r="B77" s="62" t="s">
        <v>702</v>
      </c>
      <c r="D77" s="32" t="s">
        <v>316</v>
      </c>
      <c r="E77" s="32" t="s">
        <v>245</v>
      </c>
      <c r="G77" s="32" t="s">
        <v>473</v>
      </c>
      <c r="H77" s="32" t="s">
        <v>402</v>
      </c>
      <c r="M77" s="32" t="s">
        <v>584</v>
      </c>
      <c r="N77" s="32" t="s">
        <v>513</v>
      </c>
    </row>
    <row r="78" spans="2:14" x14ac:dyDescent="0.2">
      <c r="D78" s="32" t="s">
        <v>317</v>
      </c>
      <c r="E78" s="32" t="s">
        <v>245</v>
      </c>
      <c r="G78" s="32" t="s">
        <v>474</v>
      </c>
      <c r="H78" s="32" t="s">
        <v>402</v>
      </c>
      <c r="M78" s="32" t="s">
        <v>585</v>
      </c>
      <c r="N78" s="32" t="s">
        <v>513</v>
      </c>
    </row>
    <row r="79" spans="2:14" x14ac:dyDescent="0.2">
      <c r="D79" s="32" t="s">
        <v>318</v>
      </c>
      <c r="E79" s="32" t="s">
        <v>245</v>
      </c>
      <c r="G79" s="32" t="s">
        <v>475</v>
      </c>
      <c r="H79" s="32" t="s">
        <v>402</v>
      </c>
      <c r="M79" s="32" t="s">
        <v>586</v>
      </c>
      <c r="N79" s="32" t="s">
        <v>513</v>
      </c>
    </row>
    <row r="80" spans="2:14" x14ac:dyDescent="0.2">
      <c r="D80" s="32" t="s">
        <v>319</v>
      </c>
      <c r="E80" s="32" t="s">
        <v>245</v>
      </c>
      <c r="G80" s="32" t="s">
        <v>476</v>
      </c>
      <c r="H80" s="32" t="s">
        <v>402</v>
      </c>
      <c r="M80" s="32" t="s">
        <v>587</v>
      </c>
      <c r="N80" s="32" t="s">
        <v>513</v>
      </c>
    </row>
    <row r="81" spans="2:14" x14ac:dyDescent="0.2">
      <c r="B81" s="1" t="s">
        <v>220</v>
      </c>
      <c r="D81" s="32" t="s">
        <v>320</v>
      </c>
      <c r="E81" s="32" t="s">
        <v>245</v>
      </c>
      <c r="G81" s="32" t="s">
        <v>477</v>
      </c>
      <c r="H81" s="32" t="s">
        <v>402</v>
      </c>
      <c r="M81" s="32" t="s">
        <v>588</v>
      </c>
      <c r="N81" s="32" t="s">
        <v>513</v>
      </c>
    </row>
    <row r="82" spans="2:14" x14ac:dyDescent="0.2">
      <c r="B82" t="s">
        <v>20</v>
      </c>
      <c r="D82" s="32" t="s">
        <v>321</v>
      </c>
      <c r="E82" s="32" t="s">
        <v>245</v>
      </c>
      <c r="G82" s="32" t="s">
        <v>478</v>
      </c>
      <c r="H82" s="32" t="s">
        <v>402</v>
      </c>
      <c r="M82" s="32" t="s">
        <v>592</v>
      </c>
      <c r="N82" s="32" t="s">
        <v>513</v>
      </c>
    </row>
    <row r="83" spans="2:14" x14ac:dyDescent="0.2">
      <c r="B83" t="s">
        <v>16</v>
      </c>
      <c r="D83" s="32" t="s">
        <v>322</v>
      </c>
      <c r="E83" s="32" t="s">
        <v>245</v>
      </c>
      <c r="G83" s="32" t="s">
        <v>479</v>
      </c>
      <c r="H83" s="32" t="s">
        <v>402</v>
      </c>
      <c r="M83" s="32" t="s">
        <v>593</v>
      </c>
      <c r="N83" s="32" t="s">
        <v>513</v>
      </c>
    </row>
    <row r="84" spans="2:14" x14ac:dyDescent="0.2">
      <c r="B84" t="s">
        <v>17</v>
      </c>
      <c r="D84" s="32" t="s">
        <v>323</v>
      </c>
      <c r="E84" s="32" t="s">
        <v>245</v>
      </c>
      <c r="G84" s="32" t="s">
        <v>480</v>
      </c>
      <c r="H84" s="32" t="s">
        <v>402</v>
      </c>
      <c r="M84" s="32" t="s">
        <v>594</v>
      </c>
      <c r="N84" s="32" t="s">
        <v>513</v>
      </c>
    </row>
    <row r="85" spans="2:14" x14ac:dyDescent="0.2">
      <c r="B85" t="s">
        <v>18</v>
      </c>
      <c r="D85" s="32" t="s">
        <v>324</v>
      </c>
      <c r="E85" s="32" t="s">
        <v>245</v>
      </c>
      <c r="G85" s="32" t="s">
        <v>481</v>
      </c>
      <c r="H85" s="32" t="s">
        <v>402</v>
      </c>
      <c r="M85" s="32" t="s">
        <v>595</v>
      </c>
      <c r="N85" s="32" t="s">
        <v>513</v>
      </c>
    </row>
    <row r="86" spans="2:14" x14ac:dyDescent="0.2">
      <c r="B86" t="s">
        <v>19</v>
      </c>
      <c r="D86" s="32" t="s">
        <v>325</v>
      </c>
      <c r="E86" s="32" t="s">
        <v>245</v>
      </c>
      <c r="M86" s="32" t="s">
        <v>596</v>
      </c>
      <c r="N86" s="32" t="s">
        <v>513</v>
      </c>
    </row>
    <row r="87" spans="2:14" x14ac:dyDescent="0.2">
      <c r="D87" s="32" t="s">
        <v>326</v>
      </c>
      <c r="E87" s="32" t="s">
        <v>245</v>
      </c>
      <c r="M87" s="32" t="s">
        <v>597</v>
      </c>
      <c r="N87" s="32" t="s">
        <v>513</v>
      </c>
    </row>
    <row r="88" spans="2:14" x14ac:dyDescent="0.2">
      <c r="D88" s="32" t="s">
        <v>327</v>
      </c>
      <c r="E88" s="32" t="s">
        <v>245</v>
      </c>
      <c r="M88" s="32" t="s">
        <v>598</v>
      </c>
      <c r="N88" s="32" t="s">
        <v>513</v>
      </c>
    </row>
    <row r="89" spans="2:14" x14ac:dyDescent="0.2">
      <c r="B89" s="1" t="s">
        <v>21</v>
      </c>
      <c r="D89" s="32" t="s">
        <v>328</v>
      </c>
      <c r="E89" s="32" t="s">
        <v>245</v>
      </c>
      <c r="M89" s="32" t="s">
        <v>599</v>
      </c>
      <c r="N89" s="32" t="s">
        <v>513</v>
      </c>
    </row>
    <row r="90" spans="2:14" x14ac:dyDescent="0.2">
      <c r="B90" t="s">
        <v>22</v>
      </c>
      <c r="D90" s="32" t="s">
        <v>329</v>
      </c>
      <c r="E90" s="32" t="s">
        <v>245</v>
      </c>
      <c r="M90" s="32" t="s">
        <v>600</v>
      </c>
      <c r="N90" s="32" t="s">
        <v>513</v>
      </c>
    </row>
    <row r="91" spans="2:14" x14ac:dyDescent="0.2">
      <c r="B91" t="s">
        <v>23</v>
      </c>
      <c r="D91" s="32" t="s">
        <v>330</v>
      </c>
      <c r="E91" s="32" t="s">
        <v>245</v>
      </c>
      <c r="M91" s="32" t="s">
        <v>601</v>
      </c>
      <c r="N91" s="32" t="s">
        <v>513</v>
      </c>
    </row>
    <row r="92" spans="2:14" x14ac:dyDescent="0.2">
      <c r="D92" s="32" t="s">
        <v>331</v>
      </c>
      <c r="E92" s="32" t="s">
        <v>245</v>
      </c>
      <c r="M92" s="32" t="s">
        <v>602</v>
      </c>
      <c r="N92" s="32" t="s">
        <v>513</v>
      </c>
    </row>
    <row r="93" spans="2:14" x14ac:dyDescent="0.2">
      <c r="D93" s="32" t="s">
        <v>332</v>
      </c>
      <c r="E93" s="32" t="s">
        <v>245</v>
      </c>
      <c r="M93" s="32" t="s">
        <v>603</v>
      </c>
      <c r="N93" s="32" t="s">
        <v>513</v>
      </c>
    </row>
    <row r="94" spans="2:14" x14ac:dyDescent="0.2">
      <c r="D94" s="32" t="s">
        <v>333</v>
      </c>
      <c r="E94" s="32" t="s">
        <v>245</v>
      </c>
      <c r="M94" s="32" t="s">
        <v>604</v>
      </c>
      <c r="N94" s="32" t="s">
        <v>513</v>
      </c>
    </row>
    <row r="95" spans="2:14" x14ac:dyDescent="0.2">
      <c r="B95" s="1" t="s">
        <v>805</v>
      </c>
      <c r="D95" s="32" t="s">
        <v>334</v>
      </c>
      <c r="E95" s="32" t="s">
        <v>245</v>
      </c>
      <c r="M95" s="32" t="s">
        <v>605</v>
      </c>
      <c r="N95" s="32" t="s">
        <v>513</v>
      </c>
    </row>
    <row r="96" spans="2:14" x14ac:dyDescent="0.2">
      <c r="B96" t="s">
        <v>806</v>
      </c>
      <c r="D96" s="32" t="s">
        <v>335</v>
      </c>
      <c r="E96" s="32" t="s">
        <v>245</v>
      </c>
      <c r="M96" s="32" t="s">
        <v>606</v>
      </c>
      <c r="N96" s="32" t="s">
        <v>513</v>
      </c>
    </row>
    <row r="97" spans="2:14" x14ac:dyDescent="0.2">
      <c r="B97" t="s">
        <v>807</v>
      </c>
      <c r="D97" s="32" t="s">
        <v>336</v>
      </c>
      <c r="E97" s="32" t="s">
        <v>245</v>
      </c>
      <c r="M97" s="32" t="s">
        <v>607</v>
      </c>
      <c r="N97" s="32" t="s">
        <v>513</v>
      </c>
    </row>
    <row r="98" spans="2:14" x14ac:dyDescent="0.2">
      <c r="D98" s="32" t="s">
        <v>337</v>
      </c>
      <c r="E98" s="32" t="s">
        <v>245</v>
      </c>
      <c r="M98" s="32" t="s">
        <v>608</v>
      </c>
      <c r="N98" s="32" t="s">
        <v>513</v>
      </c>
    </row>
    <row r="99" spans="2:14" x14ac:dyDescent="0.2">
      <c r="D99" s="32" t="s">
        <v>338</v>
      </c>
      <c r="E99" s="32" t="s">
        <v>245</v>
      </c>
      <c r="M99" s="32" t="s">
        <v>609</v>
      </c>
      <c r="N99" s="32" t="s">
        <v>513</v>
      </c>
    </row>
    <row r="100" spans="2:14" x14ac:dyDescent="0.2">
      <c r="D100" s="32" t="s">
        <v>339</v>
      </c>
      <c r="E100" s="32" t="s">
        <v>245</v>
      </c>
      <c r="M100" s="32" t="s">
        <v>610</v>
      </c>
      <c r="N100" s="32" t="s">
        <v>513</v>
      </c>
    </row>
    <row r="101" spans="2:14" x14ac:dyDescent="0.2">
      <c r="B101" s="1" t="s">
        <v>804</v>
      </c>
      <c r="D101" s="32" t="s">
        <v>340</v>
      </c>
      <c r="E101" s="32" t="s">
        <v>245</v>
      </c>
      <c r="M101" s="32" t="s">
        <v>611</v>
      </c>
      <c r="N101" s="32" t="s">
        <v>513</v>
      </c>
    </row>
    <row r="102" spans="2:14" x14ac:dyDescent="0.2">
      <c r="B102" s="62" t="s">
        <v>808</v>
      </c>
      <c r="D102" s="32" t="s">
        <v>341</v>
      </c>
      <c r="E102" s="32" t="s">
        <v>245</v>
      </c>
      <c r="M102" s="32" t="s">
        <v>612</v>
      </c>
      <c r="N102" s="32" t="s">
        <v>513</v>
      </c>
    </row>
    <row r="103" spans="2:14" x14ac:dyDescent="0.2">
      <c r="B103" s="62" t="s">
        <v>809</v>
      </c>
      <c r="D103" s="32" t="s">
        <v>342</v>
      </c>
      <c r="E103" s="32" t="s">
        <v>245</v>
      </c>
    </row>
    <row r="104" spans="2:14" x14ac:dyDescent="0.2">
      <c r="B104" s="62" t="s">
        <v>810</v>
      </c>
      <c r="D104" s="32" t="s">
        <v>343</v>
      </c>
      <c r="E104" s="32" t="s">
        <v>245</v>
      </c>
    </row>
    <row r="105" spans="2:14" x14ac:dyDescent="0.2">
      <c r="B105" s="62" t="s">
        <v>812</v>
      </c>
      <c r="D105" s="32" t="s">
        <v>344</v>
      </c>
      <c r="E105" s="32" t="s">
        <v>245</v>
      </c>
    </row>
    <row r="106" spans="2:14" x14ac:dyDescent="0.2">
      <c r="B106" s="62" t="s">
        <v>811</v>
      </c>
      <c r="D106" s="32" t="s">
        <v>345</v>
      </c>
      <c r="E106" s="32" t="s">
        <v>245</v>
      </c>
    </row>
    <row r="107" spans="2:14" x14ac:dyDescent="0.2">
      <c r="B107" s="62" t="s">
        <v>687</v>
      </c>
      <c r="D107" s="32" t="s">
        <v>346</v>
      </c>
      <c r="E107" s="32" t="s">
        <v>245</v>
      </c>
    </row>
    <row r="108" spans="2:14" x14ac:dyDescent="0.2">
      <c r="B108" s="62" t="s">
        <v>110</v>
      </c>
      <c r="D108" s="32" t="s">
        <v>347</v>
      </c>
      <c r="E108" s="32" t="s">
        <v>245</v>
      </c>
    </row>
    <row r="109" spans="2:14" x14ac:dyDescent="0.2">
      <c r="D109" s="32" t="s">
        <v>348</v>
      </c>
      <c r="E109" s="32" t="s">
        <v>245</v>
      </c>
    </row>
    <row r="110" spans="2:14" x14ac:dyDescent="0.2">
      <c r="D110" s="32" t="s">
        <v>349</v>
      </c>
      <c r="E110" s="32" t="s">
        <v>245</v>
      </c>
    </row>
    <row r="111" spans="2:14" x14ac:dyDescent="0.2">
      <c r="B111" s="1" t="s">
        <v>801</v>
      </c>
      <c r="D111" s="32" t="s">
        <v>350</v>
      </c>
      <c r="E111" s="32" t="s">
        <v>245</v>
      </c>
    </row>
    <row r="112" spans="2:14" x14ac:dyDescent="0.2">
      <c r="B112" s="65" t="s">
        <v>820</v>
      </c>
      <c r="D112" s="32" t="s">
        <v>351</v>
      </c>
      <c r="E112" s="32" t="s">
        <v>245</v>
      </c>
    </row>
    <row r="113" spans="2:5" x14ac:dyDescent="0.2">
      <c r="B113" s="65" t="s">
        <v>819</v>
      </c>
      <c r="D113" s="32" t="s">
        <v>352</v>
      </c>
      <c r="E113" s="32" t="s">
        <v>245</v>
      </c>
    </row>
    <row r="114" spans="2:5" x14ac:dyDescent="0.2">
      <c r="B114" s="65" t="s">
        <v>818</v>
      </c>
      <c r="D114" s="32" t="s">
        <v>353</v>
      </c>
      <c r="E114" s="32" t="s">
        <v>245</v>
      </c>
    </row>
    <row r="115" spans="2:5" x14ac:dyDescent="0.2">
      <c r="D115" s="32" t="s">
        <v>354</v>
      </c>
      <c r="E115" s="32" t="s">
        <v>245</v>
      </c>
    </row>
    <row r="116" spans="2:5" x14ac:dyDescent="0.2">
      <c r="D116" s="32" t="s">
        <v>355</v>
      </c>
      <c r="E116" s="32" t="s">
        <v>245</v>
      </c>
    </row>
    <row r="117" spans="2:5" x14ac:dyDescent="0.2">
      <c r="D117" s="32" t="s">
        <v>356</v>
      </c>
      <c r="E117" s="32" t="s">
        <v>245</v>
      </c>
    </row>
    <row r="118" spans="2:5" x14ac:dyDescent="0.2">
      <c r="B118" s="1" t="s">
        <v>0</v>
      </c>
      <c r="D118" s="32" t="s">
        <v>357</v>
      </c>
      <c r="E118" s="32" t="s">
        <v>245</v>
      </c>
    </row>
    <row r="119" spans="2:5" x14ac:dyDescent="0.2">
      <c r="B119" t="s">
        <v>1</v>
      </c>
      <c r="D119" s="32" t="s">
        <v>358</v>
      </c>
      <c r="E119" s="32" t="s">
        <v>245</v>
      </c>
    </row>
    <row r="120" spans="2:5" x14ac:dyDescent="0.2">
      <c r="B120" t="s">
        <v>2</v>
      </c>
      <c r="D120" s="32" t="s">
        <v>359</v>
      </c>
      <c r="E120" s="32" t="s">
        <v>245</v>
      </c>
    </row>
    <row r="121" spans="2:5" x14ac:dyDescent="0.2">
      <c r="D121" s="32" t="s">
        <v>360</v>
      </c>
      <c r="E121" s="32" t="s">
        <v>245</v>
      </c>
    </row>
    <row r="122" spans="2:5" x14ac:dyDescent="0.2">
      <c r="D122" s="32" t="s">
        <v>361</v>
      </c>
      <c r="E122" s="32" t="s">
        <v>245</v>
      </c>
    </row>
    <row r="123" spans="2:5" x14ac:dyDescent="0.2">
      <c r="D123" s="32" t="s">
        <v>362</v>
      </c>
      <c r="E123" s="32" t="s">
        <v>245</v>
      </c>
    </row>
    <row r="124" spans="2:5" x14ac:dyDescent="0.2">
      <c r="B124" s="1" t="s">
        <v>181</v>
      </c>
      <c r="D124" s="32" t="s">
        <v>363</v>
      </c>
      <c r="E124" s="32" t="s">
        <v>245</v>
      </c>
    </row>
    <row r="125" spans="2:5" x14ac:dyDescent="0.2">
      <c r="B125" t="s">
        <v>766</v>
      </c>
      <c r="D125" s="32" t="s">
        <v>364</v>
      </c>
      <c r="E125" s="32" t="s">
        <v>245</v>
      </c>
    </row>
    <row r="126" spans="2:5" x14ac:dyDescent="0.2">
      <c r="B126" t="s">
        <v>767</v>
      </c>
      <c r="D126" s="32" t="s">
        <v>365</v>
      </c>
      <c r="E126" s="32" t="s">
        <v>245</v>
      </c>
    </row>
    <row r="127" spans="2:5" x14ac:dyDescent="0.2">
      <c r="D127" s="32" t="s">
        <v>366</v>
      </c>
      <c r="E127" s="32" t="s">
        <v>245</v>
      </c>
    </row>
    <row r="128" spans="2:5" x14ac:dyDescent="0.2">
      <c r="D128" s="32" t="s">
        <v>367</v>
      </c>
      <c r="E128" s="32" t="s">
        <v>245</v>
      </c>
    </row>
    <row r="129" spans="2:5" x14ac:dyDescent="0.2">
      <c r="D129" s="32" t="s">
        <v>368</v>
      </c>
      <c r="E129" s="32" t="s">
        <v>245</v>
      </c>
    </row>
    <row r="130" spans="2:5" x14ac:dyDescent="0.2">
      <c r="B130" s="1" t="s">
        <v>741</v>
      </c>
      <c r="D130" s="32" t="s">
        <v>369</v>
      </c>
      <c r="E130" s="32" t="s">
        <v>245</v>
      </c>
    </row>
    <row r="131" spans="2:5" x14ac:dyDescent="0.2">
      <c r="B131" t="s">
        <v>759</v>
      </c>
      <c r="D131" s="32" t="s">
        <v>370</v>
      </c>
      <c r="E131" s="32" t="s">
        <v>245</v>
      </c>
    </row>
    <row r="132" spans="2:5" x14ac:dyDescent="0.2">
      <c r="B132" t="s">
        <v>760</v>
      </c>
      <c r="D132" s="32" t="s">
        <v>371</v>
      </c>
      <c r="E132" s="32" t="s">
        <v>245</v>
      </c>
    </row>
    <row r="133" spans="2:5" x14ac:dyDescent="0.2">
      <c r="D133" s="32" t="s">
        <v>372</v>
      </c>
      <c r="E133" s="32" t="s">
        <v>245</v>
      </c>
    </row>
    <row r="134" spans="2:5" x14ac:dyDescent="0.2">
      <c r="D134" s="32" t="s">
        <v>373</v>
      </c>
      <c r="E134" s="32" t="s">
        <v>245</v>
      </c>
    </row>
    <row r="135" spans="2:5" x14ac:dyDescent="0.2">
      <c r="B135" s="1" t="s">
        <v>752</v>
      </c>
      <c r="D135" s="32" t="s">
        <v>374</v>
      </c>
      <c r="E135" s="32" t="s">
        <v>245</v>
      </c>
    </row>
    <row r="136" spans="2:5" x14ac:dyDescent="0.2">
      <c r="B136" t="s">
        <v>753</v>
      </c>
      <c r="D136" s="32" t="s">
        <v>375</v>
      </c>
      <c r="E136" s="32" t="s">
        <v>245</v>
      </c>
    </row>
    <row r="137" spans="2:5" x14ac:dyDescent="0.2">
      <c r="B137" t="s">
        <v>754</v>
      </c>
      <c r="D137" s="32" t="s">
        <v>376</v>
      </c>
      <c r="E137" s="32" t="s">
        <v>245</v>
      </c>
    </row>
    <row r="138" spans="2:5" x14ac:dyDescent="0.2">
      <c r="D138" s="32" t="s">
        <v>377</v>
      </c>
      <c r="E138" s="32" t="s">
        <v>245</v>
      </c>
    </row>
    <row r="139" spans="2:5" x14ac:dyDescent="0.2">
      <c r="D139" s="32" t="s">
        <v>378</v>
      </c>
      <c r="E139" s="32" t="s">
        <v>245</v>
      </c>
    </row>
    <row r="140" spans="2:5" x14ac:dyDescent="0.2">
      <c r="B140" s="1" t="s">
        <v>173</v>
      </c>
      <c r="D140" s="32" t="s">
        <v>379</v>
      </c>
      <c r="E140" s="32" t="s">
        <v>245</v>
      </c>
    </row>
    <row r="141" spans="2:5" x14ac:dyDescent="0.2">
      <c r="B141" s="63" t="s">
        <v>110</v>
      </c>
      <c r="D141" s="32" t="s">
        <v>380</v>
      </c>
      <c r="E141" s="32" t="s">
        <v>245</v>
      </c>
    </row>
    <row r="142" spans="2:5" x14ac:dyDescent="0.2">
      <c r="B142" s="63" t="s">
        <v>689</v>
      </c>
      <c r="D142" s="32" t="s">
        <v>381</v>
      </c>
      <c r="E142" s="32" t="s">
        <v>245</v>
      </c>
    </row>
    <row r="143" spans="2:5" x14ac:dyDescent="0.2">
      <c r="B143" s="63" t="s">
        <v>723</v>
      </c>
      <c r="D143" s="32" t="s">
        <v>382</v>
      </c>
      <c r="E143" s="32" t="s">
        <v>245</v>
      </c>
    </row>
    <row r="144" spans="2:5" x14ac:dyDescent="0.2">
      <c r="B144" s="63" t="s">
        <v>713</v>
      </c>
      <c r="D144" s="32" t="s">
        <v>383</v>
      </c>
      <c r="E144" s="32" t="s">
        <v>245</v>
      </c>
    </row>
    <row r="145" spans="2:5" x14ac:dyDescent="0.2">
      <c r="B145" s="63" t="s">
        <v>714</v>
      </c>
      <c r="D145" s="32" t="s">
        <v>384</v>
      </c>
      <c r="E145" s="32" t="s">
        <v>245</v>
      </c>
    </row>
    <row r="146" spans="2:5" x14ac:dyDescent="0.2">
      <c r="B146" s="63" t="s">
        <v>690</v>
      </c>
      <c r="D146" s="32" t="s">
        <v>385</v>
      </c>
      <c r="E146" s="32" t="s">
        <v>245</v>
      </c>
    </row>
    <row r="147" spans="2:5" x14ac:dyDescent="0.2">
      <c r="B147" s="63" t="s">
        <v>721</v>
      </c>
      <c r="D147" s="32" t="s">
        <v>386</v>
      </c>
      <c r="E147" s="32" t="s">
        <v>245</v>
      </c>
    </row>
    <row r="148" spans="2:5" x14ac:dyDescent="0.2">
      <c r="B148" s="63" t="s">
        <v>722</v>
      </c>
      <c r="D148" s="32" t="s">
        <v>387</v>
      </c>
      <c r="E148" s="32" t="s">
        <v>245</v>
      </c>
    </row>
    <row r="149" spans="2:5" x14ac:dyDescent="0.2">
      <c r="B149" s="63" t="s">
        <v>718</v>
      </c>
      <c r="D149" s="32" t="s">
        <v>388</v>
      </c>
      <c r="E149" s="32" t="s">
        <v>245</v>
      </c>
    </row>
    <row r="150" spans="2:5" x14ac:dyDescent="0.2">
      <c r="B150" s="63" t="s">
        <v>719</v>
      </c>
      <c r="D150" s="32" t="s">
        <v>389</v>
      </c>
      <c r="E150" s="32" t="s">
        <v>245</v>
      </c>
    </row>
    <row r="151" spans="2:5" x14ac:dyDescent="0.2">
      <c r="B151" s="63" t="s">
        <v>720</v>
      </c>
      <c r="D151" s="32" t="s">
        <v>390</v>
      </c>
      <c r="E151" s="32" t="s">
        <v>245</v>
      </c>
    </row>
    <row r="152" spans="2:5" x14ac:dyDescent="0.2">
      <c r="B152" s="63" t="s">
        <v>717</v>
      </c>
      <c r="D152" s="32" t="s">
        <v>391</v>
      </c>
      <c r="E152" s="32" t="s">
        <v>245</v>
      </c>
    </row>
    <row r="153" spans="2:5" x14ac:dyDescent="0.2">
      <c r="B153" s="63" t="s">
        <v>712</v>
      </c>
      <c r="D153" s="32" t="s">
        <v>392</v>
      </c>
      <c r="E153" s="32" t="s">
        <v>245</v>
      </c>
    </row>
    <row r="154" spans="2:5" x14ac:dyDescent="0.2">
      <c r="B154" s="63" t="s">
        <v>711</v>
      </c>
      <c r="D154" s="32" t="s">
        <v>393</v>
      </c>
      <c r="E154" s="32" t="s">
        <v>245</v>
      </c>
    </row>
    <row r="155" spans="2:5" x14ac:dyDescent="0.2">
      <c r="B155" s="63" t="s">
        <v>715</v>
      </c>
      <c r="D155" s="32" t="s">
        <v>394</v>
      </c>
      <c r="E155" s="32" t="s">
        <v>245</v>
      </c>
    </row>
    <row r="156" spans="2:5" x14ac:dyDescent="0.2">
      <c r="B156" s="63" t="s">
        <v>716</v>
      </c>
      <c r="D156" s="32" t="s">
        <v>395</v>
      </c>
      <c r="E156" s="32" t="s">
        <v>245</v>
      </c>
    </row>
    <row r="157" spans="2:5" x14ac:dyDescent="0.2">
      <c r="B157" s="63" t="s">
        <v>710</v>
      </c>
      <c r="D157" s="32" t="s">
        <v>396</v>
      </c>
      <c r="E157" s="32" t="s">
        <v>245</v>
      </c>
    </row>
    <row r="158" spans="2:5" x14ac:dyDescent="0.2">
      <c r="D158" s="32" t="s">
        <v>397</v>
      </c>
      <c r="E158" s="32" t="s">
        <v>245</v>
      </c>
    </row>
    <row r="159" spans="2:5" x14ac:dyDescent="0.2">
      <c r="D159" s="32" t="s">
        <v>398</v>
      </c>
      <c r="E159" s="32" t="s">
        <v>245</v>
      </c>
    </row>
    <row r="160" spans="2:5" x14ac:dyDescent="0.2">
      <c r="D160" s="32" t="s">
        <v>399</v>
      </c>
      <c r="E160" s="32" t="s">
        <v>245</v>
      </c>
    </row>
  </sheetData>
  <customSheetViews>
    <customSheetView guid="{49FD068E-9897-4663-A1FB-2C6D01237F7D}" showRuler="0" topLeftCell="M1">
      <selection activeCell="S3" sqref="S3:S40"/>
      <pageMargins left="0.75" right="0.75" top="1" bottom="1" header="0.5" footer="0.5"/>
      <pageSetup paperSize="9" orientation="portrait" r:id="rId1"/>
      <headerFooter alignWithMargins="0"/>
    </customSheetView>
  </customSheetViews>
  <phoneticPr fontId="4" type="noConversion"/>
  <printOptions horizontalCentered="1"/>
  <pageMargins left="0.39370078740157483" right="0.39370078740157483" top="0.61" bottom="0.63" header="0.31496062992125984" footer="0.33"/>
  <pageSetup paperSize="9" orientation="portrait" horizontalDpi="1200" verticalDpi="1200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9">
    <pageSetUpPr autoPageBreaks="0" fitToPage="1"/>
  </sheetPr>
  <dimension ref="A1:F28"/>
  <sheetViews>
    <sheetView showGridLines="0" zoomScale="130" zoomScaleNormal="130" workbookViewId="0">
      <pane ySplit="1" topLeftCell="A2" activePane="bottomLeft" state="frozen"/>
      <selection activeCell="C5" sqref="C5:H5"/>
      <selection pane="bottomLeft" activeCell="B24" sqref="B24"/>
    </sheetView>
  </sheetViews>
  <sheetFormatPr defaultColWidth="0" defaultRowHeight="12.75" zeroHeight="1" x14ac:dyDescent="0.2"/>
  <cols>
    <col min="1" max="1" width="2.28515625" style="109" customWidth="1"/>
    <col min="2" max="2" width="56.5703125" style="109" customWidth="1"/>
    <col min="3" max="3" width="12.5703125" style="109" customWidth="1"/>
    <col min="4" max="4" width="9.140625" style="109" customWidth="1"/>
    <col min="5" max="5" width="8.7109375" style="109" customWidth="1"/>
    <col min="6" max="6" width="1.28515625" style="109" customWidth="1"/>
    <col min="7" max="16384" width="9.140625" style="109" hidden="1"/>
  </cols>
  <sheetData>
    <row r="1" spans="2:5" x14ac:dyDescent="0.2">
      <c r="C1" s="127" t="s">
        <v>746</v>
      </c>
      <c r="D1" s="126" t="s">
        <v>749</v>
      </c>
      <c r="E1" s="126" t="s">
        <v>748</v>
      </c>
    </row>
    <row r="2" spans="2:5" x14ac:dyDescent="0.2"/>
    <row r="3" spans="2:5" x14ac:dyDescent="0.2">
      <c r="B3" s="11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5" x14ac:dyDescent="0.2"/>
    <row r="5" spans="2:5" x14ac:dyDescent="0.2"/>
    <row r="6" spans="2:5" s="119" customFormat="1" ht="11.25" x14ac:dyDescent="0.2">
      <c r="B6" s="55" t="s">
        <v>856</v>
      </c>
    </row>
    <row r="7" spans="2:5" s="119" customFormat="1" ht="11.25" x14ac:dyDescent="0.2">
      <c r="B7" s="136"/>
    </row>
    <row r="8" spans="2:5" s="119" customFormat="1" ht="11.25" x14ac:dyDescent="0.2">
      <c r="B8" s="55" t="s">
        <v>890</v>
      </c>
    </row>
    <row r="9" spans="2:5" s="119" customFormat="1" ht="20.25" customHeight="1" x14ac:dyDescent="0.2">
      <c r="B9" s="25" t="s">
        <v>895</v>
      </c>
      <c r="C9" s="106"/>
    </row>
    <row r="10" spans="2:5" s="119" customFormat="1" ht="20.25" customHeight="1" x14ac:dyDescent="0.2">
      <c r="B10" s="25" t="s">
        <v>896</v>
      </c>
      <c r="C10" s="106"/>
    </row>
    <row r="11" spans="2:5" s="119" customFormat="1" ht="11.25" customHeight="1" x14ac:dyDescent="0.2">
      <c r="B11" s="137"/>
      <c r="C11" s="138"/>
    </row>
    <row r="12" spans="2:5" x14ac:dyDescent="0.2">
      <c r="B12" s="55" t="s">
        <v>891</v>
      </c>
    </row>
    <row r="13" spans="2:5" ht="20.25" customHeight="1" x14ac:dyDescent="0.2">
      <c r="B13" s="139" t="s">
        <v>755</v>
      </c>
      <c r="C13" s="107"/>
    </row>
    <row r="14" spans="2:5" ht="20.25" customHeight="1" x14ac:dyDescent="0.2">
      <c r="B14" s="113" t="s">
        <v>756</v>
      </c>
      <c r="C14" s="107"/>
    </row>
    <row r="15" spans="2:5" s="119" customFormat="1" ht="11.25" customHeight="1" x14ac:dyDescent="0.2">
      <c r="B15" s="137"/>
      <c r="C15" s="138"/>
    </row>
    <row r="16" spans="2:5" s="140" customFormat="1" x14ac:dyDescent="0.2">
      <c r="B16" s="55" t="s">
        <v>892</v>
      </c>
    </row>
    <row r="17" spans="2:3" ht="20.25" customHeight="1" x14ac:dyDescent="0.2">
      <c r="B17" s="25" t="s">
        <v>893</v>
      </c>
      <c r="C17" s="107"/>
    </row>
    <row r="18" spans="2:3" ht="20.25" customHeight="1" x14ac:dyDescent="0.2">
      <c r="B18" s="25" t="s">
        <v>894</v>
      </c>
      <c r="C18" s="107"/>
    </row>
    <row r="19" spans="2:3" s="119" customFormat="1" ht="11.25" customHeight="1" x14ac:dyDescent="0.2">
      <c r="B19" s="137"/>
      <c r="C19" s="138"/>
    </row>
    <row r="20" spans="2:3" s="119" customFormat="1" ht="11.25" customHeight="1" x14ac:dyDescent="0.2">
      <c r="B20" s="137"/>
      <c r="C20" s="138"/>
    </row>
    <row r="21" spans="2:3" s="140" customFormat="1" x14ac:dyDescent="0.2"/>
    <row r="22" spans="2:3" ht="20.25" customHeight="1" x14ac:dyDescent="0.2"/>
    <row r="23" spans="2:3" ht="20.25" customHeight="1" x14ac:dyDescent="0.2"/>
    <row r="24" spans="2:3" x14ac:dyDescent="0.2"/>
    <row r="25" spans="2:3" x14ac:dyDescent="0.2"/>
    <row r="26" spans="2:3" x14ac:dyDescent="0.2"/>
    <row r="27" spans="2:3" x14ac:dyDescent="0.2"/>
    <row r="28" spans="2:3" x14ac:dyDescent="0.2"/>
  </sheetData>
  <sheetProtection selectLockedCells="1"/>
  <customSheetViews>
    <customSheetView guid="{49FD068E-9897-4663-A1FB-2C6D01237F7D}" showRuler="0" topLeftCell="A4">
      <selection activeCell="C7" sqref="C7"/>
      <pageMargins left="0.75" right="0.75" top="1" bottom="1" header="0.5" footer="0.5"/>
      <pageSetup paperSize="9" orientation="portrait" horizontalDpi="1200" verticalDpi="1200" r:id="rId1"/>
      <headerFooter alignWithMargins="0"/>
    </customSheetView>
  </customSheetViews>
  <phoneticPr fontId="4" type="noConversion"/>
  <hyperlinks>
    <hyperlink ref="C1" location="Sommario!A1" display="Sommario" xr:uid="{00000000-0004-0000-0600-000000000000}"/>
    <hyperlink ref="E1" location="PIP_Tipologia!A1" display="&gt;&gt;" xr:uid="{00000000-0004-0000-0600-000001000000}"/>
    <hyperlink ref="D1" location="'Conto economico'!A1" display="&lt;&lt;" xr:uid="{00000000-0004-0000-0600-000002000000}"/>
  </hyperlinks>
  <printOptions horizontalCentered="1"/>
  <pageMargins left="0.39370078740157483" right="0.39370078740157483" top="0.61" bottom="0.63" header="0.31496062992125984" footer="0.33"/>
  <pageSetup paperSize="9" orientation="portrait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>
    <pageSetUpPr autoPageBreaks="0" fitToPage="1"/>
  </sheetPr>
  <dimension ref="B1:H32"/>
  <sheetViews>
    <sheetView showGridLines="0" zoomScale="145" zoomScaleNormal="145" workbookViewId="0">
      <pane ySplit="1" topLeftCell="A10" activePane="bottomLeft" state="frozen"/>
      <selection activeCell="C5" sqref="C5:H5"/>
      <selection pane="bottomLeft"/>
    </sheetView>
  </sheetViews>
  <sheetFormatPr defaultColWidth="0" defaultRowHeight="11.25" zeroHeight="1" x14ac:dyDescent="0.2"/>
  <cols>
    <col min="1" max="1" width="2.85546875" style="119" customWidth="1"/>
    <col min="2" max="2" width="6.85546875" style="119" customWidth="1"/>
    <col min="3" max="3" width="10.85546875" style="119" customWidth="1"/>
    <col min="4" max="4" width="11.42578125" style="119" customWidth="1"/>
    <col min="5" max="5" width="17" style="119" customWidth="1"/>
    <col min="6" max="6" width="12.140625" style="119" customWidth="1"/>
    <col min="7" max="7" width="11.7109375" style="119" customWidth="1"/>
    <col min="8" max="8" width="12" style="119" customWidth="1"/>
    <col min="9" max="9" width="2" style="119" customWidth="1"/>
    <col min="10" max="16384" width="0" style="119" hidden="1"/>
  </cols>
  <sheetData>
    <row r="1" spans="2:8" ht="12.75" x14ac:dyDescent="0.2">
      <c r="F1" s="169" t="s">
        <v>746</v>
      </c>
      <c r="G1" s="126" t="s">
        <v>749</v>
      </c>
      <c r="H1" s="126" t="s">
        <v>748</v>
      </c>
    </row>
    <row r="2" spans="2:8" x14ac:dyDescent="0.2"/>
    <row r="3" spans="2:8" x14ac:dyDescent="0.2">
      <c r="B3" s="11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8" x14ac:dyDescent="0.2"/>
    <row r="5" spans="2:8" x14ac:dyDescent="0.2">
      <c r="B5" s="55" t="s">
        <v>857</v>
      </c>
    </row>
    <row r="6" spans="2:8" x14ac:dyDescent="0.2"/>
    <row r="7" spans="2:8" x14ac:dyDescent="0.2">
      <c r="B7" s="55" t="s">
        <v>828</v>
      </c>
    </row>
    <row r="8" spans="2:8" x14ac:dyDescent="0.2"/>
    <row r="9" spans="2:8" x14ac:dyDescent="0.2">
      <c r="B9" s="55" t="s">
        <v>858</v>
      </c>
      <c r="E9" s="141"/>
      <c r="F9" s="141"/>
      <c r="G9" s="141"/>
      <c r="H9" s="141"/>
    </row>
    <row r="10" spans="2:8" ht="18.75" customHeight="1" x14ac:dyDescent="0.2">
      <c r="B10" s="267" t="s">
        <v>195</v>
      </c>
      <c r="C10" s="267"/>
      <c r="D10" s="261"/>
      <c r="E10" s="264"/>
      <c r="F10" s="264"/>
      <c r="G10" s="141"/>
      <c r="H10" s="141"/>
    </row>
    <row r="11" spans="2:8" ht="19.5" customHeight="1" x14ac:dyDescent="0.2">
      <c r="B11" s="267" t="s">
        <v>187</v>
      </c>
      <c r="C11" s="267"/>
      <c r="D11" s="261"/>
      <c r="E11" s="264"/>
      <c r="F11" s="264"/>
      <c r="G11" s="141"/>
      <c r="H11" s="141"/>
    </row>
    <row r="12" spans="2:8" x14ac:dyDescent="0.2"/>
    <row r="13" spans="2:8" x14ac:dyDescent="0.2"/>
    <row r="14" spans="2:8" ht="18" customHeight="1" x14ac:dyDescent="0.2">
      <c r="B14" s="267" t="s">
        <v>196</v>
      </c>
      <c r="C14" s="267"/>
      <c r="D14" s="264"/>
      <c r="E14" s="264"/>
      <c r="F14" s="264"/>
    </row>
    <row r="15" spans="2:8" x14ac:dyDescent="0.2"/>
    <row r="16" spans="2:8" x14ac:dyDescent="0.2"/>
    <row r="17" spans="2:8" ht="21.75" customHeight="1" x14ac:dyDescent="0.2">
      <c r="B17" s="267" t="s">
        <v>685</v>
      </c>
      <c r="C17" s="267"/>
      <c r="D17" s="267"/>
      <c r="E17" s="267"/>
      <c r="F17" s="267"/>
      <c r="G17" s="267"/>
      <c r="H17" s="267"/>
    </row>
    <row r="18" spans="2:8" ht="21.75" customHeight="1" x14ac:dyDescent="0.2">
      <c r="B18" s="273"/>
      <c r="C18" s="273"/>
      <c r="D18" s="273"/>
      <c r="E18" s="273"/>
      <c r="F18" s="273"/>
      <c r="G18" s="273"/>
      <c r="H18" s="273"/>
    </row>
    <row r="19" spans="2:8" ht="9.75" customHeight="1" x14ac:dyDescent="0.2">
      <c r="B19" s="142"/>
      <c r="C19" s="142"/>
      <c r="D19" s="142"/>
      <c r="E19" s="142"/>
      <c r="F19" s="142"/>
      <c r="G19" s="142"/>
      <c r="H19" s="142"/>
    </row>
    <row r="20" spans="2:8" ht="16.5" customHeight="1" x14ac:dyDescent="0.2">
      <c r="B20" s="271" t="s">
        <v>203</v>
      </c>
      <c r="C20" s="272"/>
      <c r="D20" s="272"/>
      <c r="E20" s="272"/>
      <c r="F20" s="272"/>
      <c r="G20" s="272"/>
      <c r="H20" s="38"/>
    </row>
    <row r="21" spans="2:8" x14ac:dyDescent="0.2"/>
    <row r="22" spans="2:8" x14ac:dyDescent="0.2"/>
    <row r="23" spans="2:8" x14ac:dyDescent="0.2">
      <c r="B23" s="55" t="s">
        <v>859</v>
      </c>
    </row>
    <row r="24" spans="2:8" x14ac:dyDescent="0.2">
      <c r="B24" s="268" t="s">
        <v>204</v>
      </c>
      <c r="C24" s="269"/>
      <c r="D24" s="269"/>
      <c r="E24" s="270"/>
      <c r="F24" s="108" t="s">
        <v>205</v>
      </c>
      <c r="G24" s="108" t="s">
        <v>206</v>
      </c>
    </row>
    <row r="25" spans="2:8" ht="16.5" customHeight="1" x14ac:dyDescent="0.2">
      <c r="B25" s="261" t="s">
        <v>207</v>
      </c>
      <c r="C25" s="262"/>
      <c r="D25" s="262"/>
      <c r="E25" s="263"/>
      <c r="F25" s="39"/>
      <c r="G25" s="39"/>
    </row>
    <row r="26" spans="2:8" ht="16.5" customHeight="1" x14ac:dyDescent="0.2">
      <c r="B26" s="261" t="s">
        <v>208</v>
      </c>
      <c r="C26" s="262"/>
      <c r="D26" s="262"/>
      <c r="E26" s="263"/>
      <c r="F26" s="39"/>
      <c r="G26" s="39"/>
    </row>
    <row r="27" spans="2:8" ht="16.5" customHeight="1" x14ac:dyDescent="0.2">
      <c r="B27" s="261" t="s">
        <v>209</v>
      </c>
      <c r="C27" s="262"/>
      <c r="D27" s="262"/>
      <c r="E27" s="263"/>
      <c r="F27" s="39"/>
      <c r="G27" s="39"/>
    </row>
    <row r="28" spans="2:8" ht="16.5" customHeight="1" x14ac:dyDescent="0.2">
      <c r="B28" s="261" t="s">
        <v>210</v>
      </c>
      <c r="C28" s="262"/>
      <c r="D28" s="262"/>
      <c r="E28" s="263"/>
      <c r="F28" s="39"/>
      <c r="G28" s="39"/>
    </row>
    <row r="29" spans="2:8" ht="16.5" customHeight="1" x14ac:dyDescent="0.2">
      <c r="B29" s="111" t="s">
        <v>694</v>
      </c>
      <c r="C29" s="265"/>
      <c r="D29" s="265"/>
      <c r="E29" s="266"/>
      <c r="F29" s="39"/>
      <c r="G29" s="39"/>
    </row>
    <row r="30" spans="2:8" ht="11.25" customHeight="1" x14ac:dyDescent="0.2">
      <c r="B30" s="144"/>
      <c r="C30" s="144"/>
      <c r="D30" s="144"/>
      <c r="E30" s="144"/>
    </row>
    <row r="31" spans="2:8" x14ac:dyDescent="0.2"/>
    <row r="32" spans="2:8" x14ac:dyDescent="0.2"/>
  </sheetData>
  <sheetProtection selectLockedCells="1"/>
  <customSheetViews>
    <customSheetView guid="{49FD068E-9897-4663-A1FB-2C6D01237F7D}" showRuler="0">
      <selection activeCell="D6" sqref="D6:E6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1"/>
      <headerFooter alignWithMargins="0"/>
    </customSheetView>
  </customSheetViews>
  <mergeCells count="15">
    <mergeCell ref="B28:E28"/>
    <mergeCell ref="E10:F10"/>
    <mergeCell ref="E11:F11"/>
    <mergeCell ref="C29:E29"/>
    <mergeCell ref="B14:C14"/>
    <mergeCell ref="D14:F14"/>
    <mergeCell ref="B24:E24"/>
    <mergeCell ref="B11:D11"/>
    <mergeCell ref="B20:G20"/>
    <mergeCell ref="B10:D10"/>
    <mergeCell ref="B27:E27"/>
    <mergeCell ref="B17:H17"/>
    <mergeCell ref="B18:H18"/>
    <mergeCell ref="B25:E25"/>
    <mergeCell ref="B26:E26"/>
  </mergeCells>
  <phoneticPr fontId="4" type="noConversion"/>
  <dataValidations count="4">
    <dataValidation type="list" allowBlank="1" showInputMessage="1" showErrorMessage="1" sqref="F25:G29 H20" xr:uid="{00000000-0002-0000-0700-000000000000}">
      <formula1>Si</formula1>
    </dataValidation>
    <dataValidation type="list" allowBlank="1" showInputMessage="1" showErrorMessage="1" sqref="D14" xr:uid="{00000000-0002-0000-0700-000001000000}">
      <formula1>Tip</formula1>
    </dataValidation>
    <dataValidation type="list" allowBlank="1" showInputMessage="1" showErrorMessage="1" sqref="E10:F10" xr:uid="{00000000-0002-0000-0700-000002000000}">
      <formula1>Prop</formula1>
    </dataValidation>
    <dataValidation type="list" allowBlank="1" showInputMessage="1" showErrorMessage="1" sqref="E11:F11" xr:uid="{00000000-0002-0000-0700-000003000000}">
      <formula1>Sett</formula1>
    </dataValidation>
  </dataValidations>
  <hyperlinks>
    <hyperlink ref="F1" location="Sommario!A1" display="Sommario" xr:uid="{00000000-0004-0000-0700-000000000000}"/>
    <hyperlink ref="H1" location="PIP_Produzione!A1" display="&gt;&gt;" xr:uid="{00000000-0004-0000-0700-000001000000}"/>
    <hyperlink ref="G1" location="DateProgr!A1" display="&lt;&lt;" xr:uid="{00000000-0004-0000-0700-000002000000}"/>
  </hyperlinks>
  <printOptions horizontalCentered="1"/>
  <pageMargins left="0.39370078740157483" right="0.39370078740157483" top="0.61" bottom="0.63" header="0.31496062992125984" footer="0.33"/>
  <pageSetup paperSize="9" orientation="portrait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20">
    <pageSetUpPr autoPageBreaks="0" fitToPage="1"/>
  </sheetPr>
  <dimension ref="B1:I31"/>
  <sheetViews>
    <sheetView showGridLines="0" zoomScale="130" zoomScaleNormal="130" workbookViewId="0">
      <pane ySplit="1" topLeftCell="A11" activePane="bottomLeft" state="frozen"/>
      <selection activeCell="C5" sqref="C5:H5"/>
      <selection pane="bottomLeft" activeCell="I19" sqref="I19"/>
    </sheetView>
  </sheetViews>
  <sheetFormatPr defaultColWidth="0" defaultRowHeight="12.75" zeroHeight="1" x14ac:dyDescent="0.2"/>
  <cols>
    <col min="1" max="1" width="2.5703125" style="109" customWidth="1"/>
    <col min="2" max="2" width="30.85546875" style="109" customWidth="1"/>
    <col min="3" max="3" width="9.85546875" style="109" customWidth="1"/>
    <col min="4" max="4" width="10.28515625" style="109" customWidth="1"/>
    <col min="5" max="5" width="10.85546875" style="109" customWidth="1"/>
    <col min="6" max="6" width="9.140625" style="109" customWidth="1"/>
    <col min="7" max="7" width="9.85546875" style="109" customWidth="1"/>
    <col min="8" max="8" width="10.28515625" style="109" customWidth="1"/>
    <col min="9" max="9" width="10.5703125" style="109" customWidth="1"/>
    <col min="10" max="10" width="2.5703125" style="109" customWidth="1"/>
    <col min="11" max="16384" width="0" style="109" hidden="1"/>
  </cols>
  <sheetData>
    <row r="1" spans="2:9" x14ac:dyDescent="0.2">
      <c r="G1" s="169" t="s">
        <v>746</v>
      </c>
      <c r="H1" s="126" t="s">
        <v>749</v>
      </c>
      <c r="I1" s="126" t="s">
        <v>748</v>
      </c>
    </row>
    <row r="2" spans="2:9" x14ac:dyDescent="0.2"/>
    <row r="3" spans="2:9" x14ac:dyDescent="0.2">
      <c r="B3" s="110" t="str">
        <f>"Bando "&amp;IF(Frontespizio!$E$31="Pacchetti Integrati di Agevolazione (PIA)","PIA",IF(Frontespizio!$E$31="Contratto di Investimenti (CI)","CI",""))&amp;" - "&amp;"Settore "&amp;Frontespizio!$E$32&amp;" - "&amp;"Impresa "&amp;Frontespizio!$E$33&amp;" - "&amp;"P.IVA/C.F. "&amp;Frontespizio!$E$34</f>
        <v xml:space="preserve">Bando  - Settore  - Impresa  - P.IVA/C.F. </v>
      </c>
    </row>
    <row r="4" spans="2:9" x14ac:dyDescent="0.2">
      <c r="H4" s="119"/>
    </row>
    <row r="5" spans="2:9" x14ac:dyDescent="0.2">
      <c r="B5" s="17" t="s">
        <v>860</v>
      </c>
    </row>
    <row r="6" spans="2:9" x14ac:dyDescent="0.2"/>
    <row r="7" spans="2:9" s="119" customFormat="1" ht="11.25" x14ac:dyDescent="0.2">
      <c r="B7" s="55" t="s">
        <v>861</v>
      </c>
    </row>
    <row r="8" spans="2:9" s="119" customFormat="1" ht="45" x14ac:dyDescent="0.2">
      <c r="B8" s="112" t="s">
        <v>211</v>
      </c>
      <c r="C8" s="112" t="s">
        <v>212</v>
      </c>
      <c r="D8" s="112" t="s">
        <v>213</v>
      </c>
      <c r="E8" s="112" t="s">
        <v>214</v>
      </c>
      <c r="F8" s="112" t="s">
        <v>215</v>
      </c>
      <c r="G8" s="112" t="s">
        <v>216</v>
      </c>
      <c r="H8" s="112" t="s">
        <v>217</v>
      </c>
      <c r="I8" s="112" t="s">
        <v>218</v>
      </c>
    </row>
    <row r="9" spans="2:9" s="119" customFormat="1" ht="11.25" x14ac:dyDescent="0.2">
      <c r="B9" s="40"/>
      <c r="C9" s="40"/>
      <c r="D9" s="40"/>
      <c r="E9" s="40"/>
      <c r="F9" s="191">
        <f>+D9*E9</f>
        <v>0</v>
      </c>
      <c r="G9" s="189"/>
      <c r="H9" s="103"/>
      <c r="I9" s="190">
        <f>+G9*H9</f>
        <v>0</v>
      </c>
    </row>
    <row r="10" spans="2:9" s="119" customFormat="1" ht="11.25" x14ac:dyDescent="0.2">
      <c r="B10" s="40"/>
      <c r="C10" s="40"/>
      <c r="D10" s="40"/>
      <c r="E10" s="40"/>
      <c r="F10" s="191">
        <f t="shared" ref="F10:F16" si="0">+D10*E10</f>
        <v>0</v>
      </c>
      <c r="G10" s="189"/>
      <c r="H10" s="103"/>
      <c r="I10" s="190">
        <f t="shared" ref="I10:I16" si="1">+G10*H10</f>
        <v>0</v>
      </c>
    </row>
    <row r="11" spans="2:9" s="119" customFormat="1" ht="11.25" x14ac:dyDescent="0.2">
      <c r="B11" s="40"/>
      <c r="C11" s="40"/>
      <c r="D11" s="40"/>
      <c r="E11" s="40"/>
      <c r="F11" s="191">
        <f t="shared" si="0"/>
        <v>0</v>
      </c>
      <c r="G11" s="189"/>
      <c r="H11" s="103"/>
      <c r="I11" s="190">
        <f t="shared" si="1"/>
        <v>0</v>
      </c>
    </row>
    <row r="12" spans="2:9" s="119" customFormat="1" ht="11.25" x14ac:dyDescent="0.2">
      <c r="B12" s="40"/>
      <c r="C12" s="40"/>
      <c r="D12" s="40"/>
      <c r="E12" s="40"/>
      <c r="F12" s="191">
        <f t="shared" si="0"/>
        <v>0</v>
      </c>
      <c r="G12" s="189"/>
      <c r="H12" s="103"/>
      <c r="I12" s="190">
        <f t="shared" si="1"/>
        <v>0</v>
      </c>
    </row>
    <row r="13" spans="2:9" s="119" customFormat="1" ht="11.25" x14ac:dyDescent="0.2">
      <c r="B13" s="40"/>
      <c r="C13" s="40"/>
      <c r="D13" s="40"/>
      <c r="E13" s="40"/>
      <c r="F13" s="191">
        <f t="shared" si="0"/>
        <v>0</v>
      </c>
      <c r="G13" s="189"/>
      <c r="H13" s="103"/>
      <c r="I13" s="190">
        <f t="shared" si="1"/>
        <v>0</v>
      </c>
    </row>
    <row r="14" spans="2:9" s="119" customFormat="1" ht="11.25" x14ac:dyDescent="0.2">
      <c r="B14" s="40"/>
      <c r="C14" s="40"/>
      <c r="D14" s="40"/>
      <c r="E14" s="40"/>
      <c r="F14" s="191">
        <f t="shared" si="0"/>
        <v>0</v>
      </c>
      <c r="G14" s="189"/>
      <c r="H14" s="103"/>
      <c r="I14" s="190">
        <f t="shared" si="1"/>
        <v>0</v>
      </c>
    </row>
    <row r="15" spans="2:9" s="119" customFormat="1" ht="11.25" x14ac:dyDescent="0.2">
      <c r="B15" s="40"/>
      <c r="C15" s="40"/>
      <c r="D15" s="40"/>
      <c r="E15" s="40"/>
      <c r="F15" s="191">
        <f t="shared" si="0"/>
        <v>0</v>
      </c>
      <c r="G15" s="189"/>
      <c r="H15" s="103"/>
      <c r="I15" s="190">
        <f t="shared" si="1"/>
        <v>0</v>
      </c>
    </row>
    <row r="16" spans="2:9" s="119" customFormat="1" ht="11.25" x14ac:dyDescent="0.2">
      <c r="B16" s="40"/>
      <c r="C16" s="40"/>
      <c r="D16" s="40"/>
      <c r="E16" s="40"/>
      <c r="F16" s="191">
        <f t="shared" si="0"/>
        <v>0</v>
      </c>
      <c r="G16" s="189"/>
      <c r="H16" s="103"/>
      <c r="I16" s="190">
        <f t="shared" si="1"/>
        <v>0</v>
      </c>
    </row>
    <row r="17" spans="2:9" s="119" customFormat="1" ht="15" customHeight="1" x14ac:dyDescent="0.2">
      <c r="B17" s="120"/>
    </row>
    <row r="18" spans="2:9" s="119" customFormat="1" ht="11.25" x14ac:dyDescent="0.2">
      <c r="B18" s="55" t="s">
        <v>862</v>
      </c>
    </row>
    <row r="19" spans="2:9" s="119" customFormat="1" ht="45" x14ac:dyDescent="0.2">
      <c r="B19" s="112" t="s">
        <v>211</v>
      </c>
      <c r="C19" s="112" t="s">
        <v>212</v>
      </c>
      <c r="D19" s="112" t="s">
        <v>213</v>
      </c>
      <c r="E19" s="112" t="s">
        <v>214</v>
      </c>
      <c r="F19" s="112" t="s">
        <v>215</v>
      </c>
      <c r="G19" s="112" t="s">
        <v>216</v>
      </c>
      <c r="H19" s="112" t="s">
        <v>217</v>
      </c>
      <c r="I19" s="112" t="s">
        <v>218</v>
      </c>
    </row>
    <row r="20" spans="2:9" s="119" customFormat="1" ht="11.25" x14ac:dyDescent="0.2">
      <c r="B20" s="40"/>
      <c r="C20" s="40"/>
      <c r="D20" s="40"/>
      <c r="E20" s="40"/>
      <c r="F20" s="191">
        <f>+D20*E20</f>
        <v>0</v>
      </c>
      <c r="G20" s="189"/>
      <c r="H20" s="103"/>
      <c r="I20" s="190">
        <f>+G20*H20</f>
        <v>0</v>
      </c>
    </row>
    <row r="21" spans="2:9" s="119" customFormat="1" ht="11.25" x14ac:dyDescent="0.2">
      <c r="B21" s="40"/>
      <c r="C21" s="40"/>
      <c r="D21" s="40"/>
      <c r="E21" s="40"/>
      <c r="F21" s="191">
        <f t="shared" ref="F21:F27" si="2">+D21*E21</f>
        <v>0</v>
      </c>
      <c r="G21" s="189"/>
      <c r="H21" s="103"/>
      <c r="I21" s="190">
        <f t="shared" ref="I21:I27" si="3">+G21*H21</f>
        <v>0</v>
      </c>
    </row>
    <row r="22" spans="2:9" s="119" customFormat="1" ht="11.25" x14ac:dyDescent="0.2">
      <c r="B22" s="40"/>
      <c r="C22" s="40"/>
      <c r="D22" s="40"/>
      <c r="E22" s="40"/>
      <c r="F22" s="191">
        <f t="shared" si="2"/>
        <v>0</v>
      </c>
      <c r="G22" s="189"/>
      <c r="H22" s="103"/>
      <c r="I22" s="190">
        <f t="shared" si="3"/>
        <v>0</v>
      </c>
    </row>
    <row r="23" spans="2:9" s="119" customFormat="1" ht="11.25" x14ac:dyDescent="0.2">
      <c r="B23" s="40"/>
      <c r="C23" s="40"/>
      <c r="D23" s="40"/>
      <c r="E23" s="40"/>
      <c r="F23" s="191">
        <f t="shared" si="2"/>
        <v>0</v>
      </c>
      <c r="G23" s="189"/>
      <c r="H23" s="103"/>
      <c r="I23" s="190">
        <f t="shared" si="3"/>
        <v>0</v>
      </c>
    </row>
    <row r="24" spans="2:9" s="119" customFormat="1" ht="11.25" x14ac:dyDescent="0.2">
      <c r="B24" s="40"/>
      <c r="C24" s="40"/>
      <c r="D24" s="40"/>
      <c r="E24" s="40"/>
      <c r="F24" s="191">
        <f t="shared" si="2"/>
        <v>0</v>
      </c>
      <c r="G24" s="189"/>
      <c r="H24" s="103"/>
      <c r="I24" s="190">
        <f t="shared" si="3"/>
        <v>0</v>
      </c>
    </row>
    <row r="25" spans="2:9" s="119" customFormat="1" ht="11.25" x14ac:dyDescent="0.2">
      <c r="B25" s="40"/>
      <c r="C25" s="40"/>
      <c r="D25" s="40"/>
      <c r="E25" s="40"/>
      <c r="F25" s="191">
        <f t="shared" si="2"/>
        <v>0</v>
      </c>
      <c r="G25" s="189"/>
      <c r="H25" s="103"/>
      <c r="I25" s="190">
        <f t="shared" si="3"/>
        <v>0</v>
      </c>
    </row>
    <row r="26" spans="2:9" s="119" customFormat="1" ht="11.25" x14ac:dyDescent="0.2">
      <c r="B26" s="40"/>
      <c r="C26" s="40"/>
      <c r="D26" s="40"/>
      <c r="E26" s="40"/>
      <c r="F26" s="191">
        <f t="shared" si="2"/>
        <v>0</v>
      </c>
      <c r="G26" s="189"/>
      <c r="H26" s="103"/>
      <c r="I26" s="190">
        <f t="shared" si="3"/>
        <v>0</v>
      </c>
    </row>
    <row r="27" spans="2:9" s="119" customFormat="1" ht="11.25" x14ac:dyDescent="0.2">
      <c r="B27" s="40"/>
      <c r="C27" s="40"/>
      <c r="D27" s="40"/>
      <c r="E27" s="40"/>
      <c r="F27" s="191">
        <f t="shared" si="2"/>
        <v>0</v>
      </c>
      <c r="G27" s="189"/>
      <c r="H27" s="103"/>
      <c r="I27" s="190">
        <f t="shared" si="3"/>
        <v>0</v>
      </c>
    </row>
    <row r="28" spans="2:9" x14ac:dyDescent="0.2"/>
    <row r="29" spans="2:9" x14ac:dyDescent="0.2"/>
    <row r="30" spans="2:9" x14ac:dyDescent="0.2"/>
    <row r="31" spans="2:9" x14ac:dyDescent="0.2"/>
  </sheetData>
  <sheetProtection selectLockedCells="1"/>
  <customSheetViews>
    <customSheetView guid="{49FD068E-9897-4663-A1FB-2C6D01237F7D}" showRuler="0">
      <selection activeCell="J26" sqref="J26"/>
      <pageMargins left="0.78740157480314965" right="0.78740157480314965" top="0.98425196850393704" bottom="0.98425196850393704" header="0.51181102362204722" footer="0.51181102362204722"/>
      <pageSetup paperSize="9" orientation="landscape" horizontalDpi="1200" verticalDpi="1200" r:id="rId1"/>
      <headerFooter alignWithMargins="0"/>
    </customSheetView>
  </customSheetViews>
  <phoneticPr fontId="4" type="noConversion"/>
  <hyperlinks>
    <hyperlink ref="G1" location="Sommario!A1" display="Sommario" xr:uid="{00000000-0004-0000-0800-000000000000}"/>
    <hyperlink ref="I1" location="'PIP_Spese Amm'!A1" display="&gt;&gt;" xr:uid="{00000000-0004-0000-0800-000001000000}"/>
    <hyperlink ref="H1" location="PIP_Tipologia!A1" display="&lt;&lt;" xr:uid="{00000000-0004-0000-0800-000002000000}"/>
  </hyperlinks>
  <printOptions horizontalCentered="1"/>
  <pageMargins left="0.39370078740157483" right="0.39370078740157483" top="0.61" bottom="0.63" header="0.31496062992125984" footer="0.33"/>
  <pageSetup paperSize="9" orientation="landscape" r:id="rId2"/>
  <headerFooter alignWithMargins="0">
    <oddHeader>&amp;CSCHEDA TECNICA</oddHeader>
    <oddFooter>&amp;L&amp;8Data .........................................&amp;C&amp;8Firma e Timbro ..........................................................&amp;R&amp;8 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45</vt:i4>
      </vt:variant>
    </vt:vector>
  </HeadingPairs>
  <TitlesOfParts>
    <vt:vector size="59" baseType="lpstr">
      <vt:lpstr>Frontespizio</vt:lpstr>
      <vt:lpstr>Sommario</vt:lpstr>
      <vt:lpstr>Iscrizioni</vt:lpstr>
      <vt:lpstr>Stato patrimoniale</vt:lpstr>
      <vt:lpstr>Conto economico</vt:lpstr>
      <vt:lpstr>Elenchi</vt:lpstr>
      <vt:lpstr>DateProgr</vt:lpstr>
      <vt:lpstr>PIP_Tipologia</vt:lpstr>
      <vt:lpstr>PIP_Produzione</vt:lpstr>
      <vt:lpstr>PIP_Spese Amm</vt:lpstr>
      <vt:lpstr>calcolo C C_I</vt:lpstr>
      <vt:lpstr>PInn PRST</vt:lpstr>
      <vt:lpstr>PInn Riep</vt:lpstr>
      <vt:lpstr>Quadro Finanziario</vt:lpstr>
      <vt:lpstr>Frontespizio!_Hlk507322462</vt:lpstr>
      <vt:lpstr>PIP_Tipologia!_Toc201930161</vt:lpstr>
      <vt:lpstr>'Quadro Finanziario'!_Toc201930193</vt:lpstr>
      <vt:lpstr>Agev</vt:lpstr>
      <vt:lpstr>AP</vt:lpstr>
      <vt:lpstr>'Conto economico'!Area_stampa</vt:lpstr>
      <vt:lpstr>DateProgr!Area_stampa</vt:lpstr>
      <vt:lpstr>Frontespizio!Area_stampa</vt:lpstr>
      <vt:lpstr>Iscrizioni!Area_stampa</vt:lpstr>
      <vt:lpstr>'PInn PRST'!Area_stampa</vt:lpstr>
      <vt:lpstr>'PInn Riep'!Area_stampa</vt:lpstr>
      <vt:lpstr>PIP_Produzione!Area_stampa</vt:lpstr>
      <vt:lpstr>'PIP_Spese Amm'!Area_stampa</vt:lpstr>
      <vt:lpstr>PIP_Tipologia!Area_stampa</vt:lpstr>
      <vt:lpstr>'Quadro Finanziario'!Area_stampa</vt:lpstr>
      <vt:lpstr>Sommario!Area_stampa</vt:lpstr>
      <vt:lpstr>'Stato patrimoniale'!Area_stampa</vt:lpstr>
      <vt:lpstr>Ban</vt:lpstr>
      <vt:lpstr>Cert</vt:lpstr>
      <vt:lpstr>Coll</vt:lpstr>
      <vt:lpstr>Cont</vt:lpstr>
      <vt:lpstr>CS</vt:lpstr>
      <vt:lpstr>CZ</vt:lpstr>
      <vt:lpstr>Dim</vt:lpstr>
      <vt:lpstr>Fas</vt:lpstr>
      <vt:lpstr>Fascia</vt:lpstr>
      <vt:lpstr>Fascia_old</vt:lpstr>
      <vt:lpstr>FG</vt:lpstr>
      <vt:lpstr>KR</vt:lpstr>
      <vt:lpstr>Mod</vt:lpstr>
      <vt:lpstr>Part</vt:lpstr>
      <vt:lpstr>Prop</vt:lpstr>
      <vt:lpstr>Prov</vt:lpstr>
      <vt:lpstr>PSI</vt:lpstr>
      <vt:lpstr>REGGIO</vt:lpstr>
      <vt:lpstr>Serv</vt:lpstr>
      <vt:lpstr>Sett</vt:lpstr>
      <vt:lpstr>Sex</vt:lpstr>
      <vt:lpstr>SF</vt:lpstr>
      <vt:lpstr>Si</vt:lpstr>
      <vt:lpstr>Sit</vt:lpstr>
      <vt:lpstr>Spec</vt:lpstr>
      <vt:lpstr>Tip</vt:lpstr>
      <vt:lpstr>'PIP_Spese Amm'!Titoli_stampa</vt:lpstr>
      <vt:lpstr>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 Vecchio Giuseppina</cp:lastModifiedBy>
  <cp:lastPrinted>2022-09-27T10:02:03Z</cp:lastPrinted>
  <dcterms:created xsi:type="dcterms:W3CDTF">2008-07-08T08:30:39Z</dcterms:created>
  <dcterms:modified xsi:type="dcterms:W3CDTF">2022-09-29T12:28:30Z</dcterms:modified>
</cp:coreProperties>
</file>